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1"/>
  </bookViews>
  <sheets>
    <sheet name="VERIFICACION JURIDICA" sheetId="47" r:id="rId1"/>
    <sheet name="VERIFICACIÓN FINANCIERA" sheetId="46" r:id="rId2"/>
    <sheet name="VERIFICACION TECNICA" sheetId="43" r:id="rId3"/>
    <sheet name="VTE" sheetId="44" r:id="rId4"/>
  </sheets>
  <externalReferences>
    <externalReference r:id="rId5"/>
    <externalReference r:id="rId6"/>
    <externalReference r:id="rId7"/>
    <externalReference r:id="rId8"/>
    <externalReference r:id="rId9"/>
  </externalReferences>
  <definedNames>
    <definedName name="_Toc212325127" localSheetId="0">'VERIFICACION JURIDICA'!#REF!</definedName>
    <definedName name="_xlnm.Print_Area" localSheetId="0">'VERIFICACION JURIDICA'!$A$1:$J$38</definedName>
    <definedName name="_xlnm.Print_Area" localSheetId="2">'VERIFICACION TECNICA'!$A$1:$J$70</definedName>
    <definedName name="ELECTRICA" localSheetId="2">'[1]3.PRESUP. ELECTRICO'!$A$4:$G$212</definedName>
    <definedName name="ELECTRICA" localSheetId="3">'[1]3.PRESUP. ELECTRICO'!$A$4:$G$212</definedName>
    <definedName name="ELECTRICA">'[2]3.PRESUP. ELECTRICO'!$A$4:$G$212</definedName>
    <definedName name="Export" localSheetId="0" hidden="1">{"'Hoja1'!$A$1:$I$70"}</definedName>
    <definedName name="Export" localSheetId="2" hidden="1">{"'Hoja1'!$A$1:$I$70"}</definedName>
    <definedName name="Export" localSheetId="3" hidden="1">{"'Hoja1'!$A$1:$I$70"}</definedName>
    <definedName name="Export" hidden="1">{"'Hoja1'!$A$1:$I$70"}</definedName>
    <definedName name="formula" localSheetId="2">'VERIFICACION TECNICA'!$A$41:$B$44</definedName>
    <definedName name="formula" localSheetId="3">#REF!</definedName>
    <definedName name="formula">#REF!</definedName>
    <definedName name="HTML_CodePage" hidden="1">1252</definedName>
    <definedName name="HTML_Control" localSheetId="0" hidden="1">{"'Hoja1'!$A$1:$I$70"}</definedName>
    <definedName name="HTML_Control" localSheetId="2"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2">'[1]2.PRESUPUESTO OBRA CIVIL'!$A$4:$G$224</definedName>
    <definedName name="OBRA_CIVIL" localSheetId="3">'[1]2.PRESUPUESTO OBRA CIVIL'!$A$4:$G$224</definedName>
    <definedName name="OBRA_CIVIL">'[2]2.PRESUPUESTO OBRA CIVIL'!$A$4:$G$224</definedName>
    <definedName name="PROGRAMA" localSheetId="2">'[3]Planes Validar'!$B$2:$B$7</definedName>
    <definedName name="PROGRAMA" localSheetId="3">'[3]Planes Validar'!$B$2:$B$7</definedName>
    <definedName name="PROGRAMA">'[4]Planes Validar'!$B$2:$B$7</definedName>
    <definedName name="SELECCION" localSheetId="2">[3]Soluciones!$B$7</definedName>
    <definedName name="SELECCION" localSheetId="3">[3]Soluciones!$B$7</definedName>
    <definedName name="SELECCION">[4]Soluciones!$B$7</definedName>
    <definedName name="_xlnm.Print_Titles" localSheetId="0">'VERIFICACION JURIDICA'!$A:$B,'VERIFICACION JURIDICA'!$1:$9</definedName>
    <definedName name="_xlnm.Print_Titles" localSheetId="2">'VERIFICACION TECNICA'!$A:$B,'VERIFICACION TECNICA'!$1:$11</definedName>
  </definedNames>
  <calcPr calcId="162913"/>
</workbook>
</file>

<file path=xl/calcChain.xml><?xml version="1.0" encoding="utf-8"?>
<calcChain xmlns="http://schemas.openxmlformats.org/spreadsheetml/2006/main">
  <c r="H25" i="43" l="1"/>
  <c r="H27" i="43" s="1"/>
  <c r="O11" i="44" l="1"/>
  <c r="O37" i="44" l="1"/>
  <c r="P37" i="44" s="1"/>
  <c r="G29" i="44"/>
  <c r="G37" i="44" s="1"/>
  <c r="K29" i="44"/>
  <c r="K37" i="44" s="1"/>
  <c r="L37" i="44" s="1"/>
  <c r="O25" i="44"/>
  <c r="P25" i="44" s="1"/>
  <c r="K25" i="44"/>
  <c r="L25" i="44" s="1"/>
  <c r="G17" i="44"/>
  <c r="G25" i="44" s="1"/>
  <c r="K11" i="44"/>
  <c r="D10" i="44"/>
  <c r="O3" i="44"/>
  <c r="G3" i="44"/>
  <c r="B50" i="43"/>
  <c r="B51" i="43" s="1"/>
  <c r="B44" i="43"/>
  <c r="D31" i="43"/>
  <c r="J31" i="43"/>
  <c r="F31" i="43"/>
  <c r="H31" i="43"/>
  <c r="B39" i="43" s="1"/>
  <c r="D14" i="43"/>
  <c r="F14" i="43"/>
  <c r="H14" i="43"/>
  <c r="B42" i="43" l="1"/>
  <c r="B43" i="43" s="1"/>
  <c r="B46" i="43"/>
  <c r="B47" i="43" s="1"/>
  <c r="H25" i="44"/>
  <c r="G10" i="44"/>
  <c r="H37" i="44"/>
  <c r="G11" i="44"/>
  <c r="K10" i="44"/>
  <c r="K6" i="44" s="1"/>
  <c r="K13" i="44" s="1"/>
  <c r="O10" i="44"/>
  <c r="O6" i="44" s="1"/>
  <c r="J32" i="43" l="1"/>
  <c r="J34" i="43" s="1"/>
  <c r="H32" i="43"/>
  <c r="H34" i="43" s="1"/>
  <c r="D32" i="43"/>
  <c r="D34" i="43" s="1"/>
  <c r="F32" i="43"/>
  <c r="F34" i="43" s="1"/>
  <c r="O13" i="44"/>
  <c r="J14" i="43"/>
  <c r="G6" i="44"/>
  <c r="G13" i="44" s="1"/>
</calcChain>
</file>

<file path=xl/sharedStrings.xml><?xml version="1.0" encoding="utf-8"?>
<sst xmlns="http://schemas.openxmlformats.org/spreadsheetml/2006/main" count="334" uniqueCount="143">
  <si>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</si>
  <si>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</si>
  <si>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</si>
  <si>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</si>
  <si>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</si>
  <si>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</si>
  <si>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</si>
  <si>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</si>
  <si>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</si>
  <si>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</si>
  <si>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</si>
  <si>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</si>
  <si>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</si>
  <si>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</si>
  <si>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</si>
  <si>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</si>
  <si>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</si>
  <si>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</si>
  <si>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</si>
  <si>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</si>
  <si>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</si>
  <si>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</si>
  <si>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</si>
  <si>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REGISTRO NACIONAL DE MEDIDAS CORRECTIVAS</t>
  </si>
  <si>
    <t xml:space="preserve">EXPERIENCIA HABILITANTE </t>
  </si>
  <si>
    <t>LADY CRISTINA PAZ BURBANO</t>
  </si>
  <si>
    <t>Profesional Universitario</t>
  </si>
  <si>
    <t xml:space="preserve">Oficina, Asesora Jurídica, Universidad del Cauca </t>
  </si>
  <si>
    <t>Presupuesto Oficial =  $217.516.981</t>
  </si>
  <si>
    <t>CARTA DE ACEPTACIÓN DEL PRESUPUESTO OFICIAL (ANEXO I)</t>
  </si>
  <si>
    <t>CONVOCATORIA PÚBLICA N° 43 de 2018</t>
  </si>
  <si>
    <t>OBJETO: “SUMINISTRO E INSTALACIÓN DE EQUIPOS DE MOVIMIENTO VERTICAL (ASCENSORES PARA LABORATORIO DE QUÍMICA Y NUEVO EDIFICIO DE CIENCIAS HUMANAS DE LA UNIVERSIDAD DEL CAUCA."</t>
  </si>
  <si>
    <t>SI</t>
  </si>
  <si>
    <t>GRUPO ELEVASCENSOR COLOMBIA S.A.S.</t>
  </si>
  <si>
    <t>CONSORCIO ELEVACIONES</t>
  </si>
  <si>
    <t>DOCUMENTO DE CONFORMACIÓN DE CONSORCIO O UNION TEMPORAL</t>
  </si>
  <si>
    <t>CONSORCIO ASCENSORES UNICAUCA 2018</t>
  </si>
  <si>
    <t>ELEVECC S.A.S.</t>
  </si>
  <si>
    <t>NO</t>
  </si>
  <si>
    <t xml:space="preserve">NO APORTA EL REQUISITO </t>
  </si>
  <si>
    <t>CONFORME AL LITERAL Q DEL NUMERAL 1,22, LA OFERTA SE RECHAZA, POR CUANTO EL PROPONENTE NO ENTREGA LA GARANTÍA DE SERIEDAD DE LA OFERTA</t>
  </si>
  <si>
    <t xml:space="preserve">NO SE ENCUENTRA AMPARADO POR EL 10%. </t>
  </si>
  <si>
    <t>EL CONSORCIADO LUIS FERNANDO POLANCO FLOREZ NO PRESENTA LA MATRICULA MERCANTIL</t>
  </si>
  <si>
    <t>N.A.</t>
  </si>
  <si>
    <t>NO PRESENTA EL REQUISITO</t>
  </si>
  <si>
    <t>NO  INDICA QUE SE ENCUENTRE AL DIA DURANTE LOS ULTIMOS 6 MESES ANTERIORES AL CIERRE DE LA CONVOCATORIA</t>
  </si>
  <si>
    <t>PRESENTA UN FORMATO QUE NO SE ENCUENTRA EN EL PLIEGO DE CONDICIONES</t>
  </si>
  <si>
    <t>PAZ Y SALVO UNVERSITARIO</t>
  </si>
  <si>
    <t>La experiencia que aporta no corresponde al del oferente, la certificación de cesión de experiencia no se encuentra reglamentada en nuestro ordenamiento juridico</t>
  </si>
  <si>
    <t>si</t>
  </si>
  <si>
    <t>NO HABIL</t>
  </si>
  <si>
    <t>APORTA 2 PÁGINAS DE 14</t>
  </si>
  <si>
    <t>El contrato N° 1,  cumple
El contrato N° 2, No se puede evidenciar si esta liquidado</t>
  </si>
  <si>
    <t xml:space="preserve">COMITÉ TÉCNICO ASESOR </t>
  </si>
  <si>
    <t>LICITACIÓN PÚBLICA N° 043-2018</t>
  </si>
  <si>
    <t>VERIFICACIÓN REQUISITOS TECNICOS HABILITANTES</t>
  </si>
  <si>
    <t>OBJETO: SUMINISTRO E INSTALACION DE EQUIPOS DE MOVIMIENTO VERTICAL (ASCENSORES PARA LABORATORIO DE QUIMICA Y NUEVO EDIFICIO DE CIENCIAS HUMANAS DE LA UNIVERSIDAD DEL CAUCA</t>
  </si>
  <si>
    <t>CONSORCIO ASCENSORES UNICAUCA 2018.</t>
  </si>
  <si>
    <t>ELEVECC S.A.S</t>
  </si>
  <si>
    <t>VALOR/ OBSERVACION</t>
  </si>
  <si>
    <t>2.3.</t>
  </si>
  <si>
    <t>EXPERIENCIA ESPECÍFICA</t>
  </si>
  <si>
    <t>MÁXIMO dos (02) contratos, donde se pueda verificar el suministro e instalación de equipos de movimiento vertical (ascensores), y cuya sumatoria del valor de las actividades de suministro e instalación de equipos de movimiento vertical (ascensores) de los contratos aportados, sea igual o superior al presupuesto oficial</t>
  </si>
  <si>
    <t xml:space="preserve">EL CONTRATO No.1
CODIGOS UNSPSC 72154000-24101600
APORTA CERTIFICACIÓN                                                                                                                                                                                                                                                                                                                     
EL CONTRATO No.2
CODIGOS UNSPSC 24101600
APORTA LIQUIDACIÓN
</t>
  </si>
  <si>
    <t xml:space="preserve">EL CONTRATO No.1
CODIGOS UNSPSC 72154000-24101600
APORTA CERTIFICACIÓN  Y ACTA FINAL                                                                                                                                                                                                                                                                                                                 
EL CONTRATO No.2
CODIGOS UNSPSC 72154000-24101600
APORTA CONTRATO Y ACTA DE RECIBO FINAL
</t>
  </si>
  <si>
    <t>LA EXPERIENCIA QUE APORTA NO CORRESPONDE AL DEL OFERENTE, LA CERTIFICACIÓN DE CESIÓN DE EXPERIENCIA NO SE ENCUENTRA REGLAMENTADA EN NUESTRO ORDENAMIENTO JURIDICO</t>
  </si>
  <si>
    <t>VALOR TOTAL EJECUTADO 
PO = $217.516.981</t>
  </si>
  <si>
    <t>En el caso de estructura plural, el integrante que aporte el 40% de la experiencia específica o más relacionada con el criterio del VTE, deberá tener una participación mínima en la estructura plural del 40%</t>
  </si>
  <si>
    <t>2.4.</t>
  </si>
  <si>
    <t>PROPUESTA ECONOMICA</t>
  </si>
  <si>
    <t>Corrección Aritmetica</t>
  </si>
  <si>
    <t>HABIL</t>
  </si>
  <si>
    <t>VR. PROPUESTA CORREGIDA</t>
  </si>
  <si>
    <t>PUNTAJE VR. PROPUESTA</t>
  </si>
  <si>
    <t>PUNTAJE EXPERIENCIA ADICIONAL</t>
  </si>
  <si>
    <t>TOTAL</t>
  </si>
  <si>
    <t>ORDEN DE ELEGIBILIDAD</t>
  </si>
  <si>
    <t>PO</t>
  </si>
  <si>
    <t>MAX</t>
  </si>
  <si>
    <t>FORMULA</t>
  </si>
  <si>
    <t>MEDIA</t>
  </si>
  <si>
    <t>Of.validas</t>
  </si>
  <si>
    <t># PO</t>
  </si>
  <si>
    <t>TRM</t>
  </si>
  <si>
    <t>Decimales</t>
  </si>
  <si>
    <t>ORIGINAL FIRMADO</t>
  </si>
  <si>
    <t>CARLOS JULIO ZUÑIGA SANCHEZ</t>
  </si>
  <si>
    <t>Contratista</t>
  </si>
  <si>
    <t>ANNY MEDINA SANDOVAL</t>
  </si>
  <si>
    <t>PROPONENTE</t>
  </si>
  <si>
    <t>OFICIAL</t>
  </si>
  <si>
    <t>VALOR TOTAL EJECUTADO (VTE)</t>
  </si>
  <si>
    <t>VTE</t>
  </si>
  <si>
    <t>% PARTICIPACION (30%)</t>
  </si>
  <si>
    <t>0K</t>
  </si>
  <si>
    <t>40% VTE</t>
  </si>
  <si>
    <t>VTE1</t>
  </si>
  <si>
    <t>VTE2</t>
  </si>
  <si>
    <t>EXPERIENCIA ESPECIFICA</t>
  </si>
  <si>
    <t>CONTRATO 1</t>
  </si>
  <si>
    <t>VALOR</t>
  </si>
  <si>
    <t>RUP</t>
  </si>
  <si>
    <t>OK</t>
  </si>
  <si>
    <t>AÑO DE TERMINACION</t>
  </si>
  <si>
    <t>UNSPSC
241016 
721540</t>
  </si>
  <si>
    <t>NO PRESENTA RUP</t>
  </si>
  <si>
    <t>% PARTICIPACION</t>
  </si>
  <si>
    <t>VALOR TOTAL EJECUTADO</t>
  </si>
  <si>
    <t>CONTRATO 2</t>
  </si>
  <si>
    <t>LICITACION No. 043-2018</t>
  </si>
  <si>
    <t>N/A</t>
  </si>
  <si>
    <t>CERTIFICADO DE ACOMPAÑAMIENTO A OBRA CIVIL COMPLEMENTARIA</t>
  </si>
  <si>
    <t>2.3</t>
  </si>
  <si>
    <t xml:space="preserve">El oferente debe presentar una certificación que garantice:
 El oferente una vez suscriba el acta de inicio, suministrará toda la información técnica referente
al tipo de ascensor a instalar, especificaciones técnicas, levantamiento arquitectónico y
estructural del sitio, planos del ascensor, dimensiones, requerimientos estructurales y
eléctricos necesarios para la instalación y puesta en funcionamiento del ascensor, a la firma
contratista adjudicataria de las obras civiles complementarias para la adecuada instalación de
los ascensores, previa aprobación por parte del interventor y de la entidad, a través del
supervisor designado que será el mismo para los dos procesos.
 El oferente garantizará el acompañamiento, seguimiento y el recibido a satisfacción de las
obras civiles complementarias para la adecuada instalación de los ascensores en articulación
y concordancia con la firma contratista adjudicataria que las ejecutará, bajo la interventoría y
supervisión de la Universidad del Cauca. El acta de recibo de las obras civiles
complementarias es un producto obligatorio para el adjudicatario de este proceso, y será
insumo fundamental para el recibido a satisfacción de la Interventoría y la supervisión de este
proceso
</t>
  </si>
  <si>
    <t>No entregar las fichas técnicas junto con la propuesta</t>
  </si>
  <si>
    <t>FICHAS TECNICAS</t>
  </si>
  <si>
    <t>DEBE SUBSANAR</t>
  </si>
  <si>
    <t>NO ENTREGA CERTIFICACION</t>
  </si>
  <si>
    <t xml:space="preserve">PRESENTA  RUP CON FECHA 18 DE MAYO DE 2018 CON SOLO HOJAS 1 Y 2 QUEDAN PENDIENTES LAS DEMAS HOJAS SIN PODERSE VERIFICAR LOS CODIGOS UNSPSC
EL CONTRATO No.1
APORTA ACTA DE ENTREGA FINAL                                                                                                                                                                                                                                                                                                         
EL CONTRATO No.2
NO PRESENTA ACTA DE RECIBO FINAL O ACTA DE LIQUIDACION O CERTIFICACION, CONFORME A LOS REQUISITOS DEL PLIEGO DE CONDICIONES
</t>
  </si>
  <si>
    <t>NO OK</t>
  </si>
  <si>
    <t>UNIVERSIDAD DEL CAUCA - VICERRECTORIA ADMINISTRATIVA</t>
  </si>
  <si>
    <t xml:space="preserve">COMITÉ FINANCIERO ASESOR </t>
  </si>
  <si>
    <t xml:space="preserve">VERIFICACIÓN REQUISITOS FINANCIEROS - PROPONENTES </t>
  </si>
  <si>
    <t>SUMINISTRO E INSTALACIÓN DE EQUIPOS DE MOVIMIENTO VERTICAL (ASCENSORES PARA LABORATORIO DE QUIMICA Y NUEVO EDIFICIO DE CIENCIAS HUMANAS DE LA UNIVERSIDAD DEL CAUCA)</t>
  </si>
  <si>
    <t>GRUPO ELEVASCENSOR COLOMBIA SAS</t>
  </si>
  <si>
    <t>COMERCIAL COLOMBIANA DE ELEVADORES S.A.</t>
  </si>
  <si>
    <t>2.2.</t>
  </si>
  <si>
    <t>REQUISITOS DE CAPACIDAD FINANCIERA</t>
  </si>
  <si>
    <t>CAPITAL DE TRABAJO &gt;= 100%PO
PO =  $ 217.516.981</t>
  </si>
  <si>
    <t>NINGUNA</t>
  </si>
  <si>
    <t>ÍNDICE DE LIQUIDEZ &gt;= 1,4</t>
  </si>
  <si>
    <t>NIVEL DE ENDEUDAMIENTO &lt;= 70%</t>
  </si>
  <si>
    <t>OBSERVACION:  LOS PROPONENTES COMERCIAL COLOMBIANA DE ELEVADORES S,A.  Y GRUPO ELEVASCENSOR COLOMBIA S.A.S. NO PRESENTARON EL RUP, POR LO TANTO NO ES POSIBLE CALIFICAR LA CAPACIDAD FINANCIERA</t>
  </si>
  <si>
    <t>JOSE REYMIR OJEDA OJEDA</t>
  </si>
  <si>
    <t>FACTOR DE MANTENIMIENTO</t>
  </si>
  <si>
    <t>Se le asignarán 100 puntos al proponente que ofrezca el mayor número de mantenimientos adicionales a los requeridos en el numeral 1.6 del presupuesto oficial del presente pliego, que corresponde a la mínima requerida, a los demás se les asignará puntaje, aplicando una regla de 3 directa.</t>
  </si>
  <si>
    <t>FACTOR DE GARANTIA</t>
  </si>
  <si>
    <t xml:space="preserve">Se le asignarán 100 puntos al proponente que ofrezca sobre los equipos (ascensor) la mayor garantía en años, adicional a los 2 años de mínima requerida, a los demás se les asignará puntaje, aplicando una regla de 3 directa. </t>
  </si>
  <si>
    <t>FACTOR PANTALLA INFORMATIVA</t>
  </si>
  <si>
    <t>Al proponente que ofrezca una pantalla informativa TFT en cabina, mínimo de 5.5 pulgadas, obtendrá 100 puntos, al que no realice la oferta no se le asignará puntaje por este criterio.</t>
  </si>
  <si>
    <t>PRESENTA EXTEMPORANEAMIENTE EL CERTIFICADO, NO ES SUBSANABLE POR SER OBJETO DE CALIFICACIÓN</t>
  </si>
  <si>
    <t>SUBSANA</t>
  </si>
  <si>
    <t>SUBSANA FICHA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</si>
</sst>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 numFmtId="181" formatCode="&quot;$&quot;\ #,##0.00"/>
    <numFmt numFmtId="182" formatCode="0.000"/>
    <numFmt numFmtId="183" formatCode="_-* #,##0\ _€_-;\-* #,##0\ _€_-;_-* &quot;-&quot;??\ _€_-;_-@_-"/>
    <numFmt numFmtId="184" formatCode="_-* #,##0_-;\-* #,##0_-;_-* &quot;-&quot;??_-;_-@_-"/>
    <numFmt numFmtId="185" formatCode="_ * #,##0_ ;_ * \-#,##0_ ;_ * &quot;-&quot;??_ ;_ @_ "/>
    <numFmt numFmtId="186"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sz val="11"/>
      <color rgb="FFFF0000"/>
      <name val="Calibri"/>
      <family val="2"/>
      <scheme val="minor"/>
    </font>
    <font>
      <b/>
      <sz val="12"/>
      <name val="Arial"/>
      <family val="2"/>
    </font>
    <font>
      <b/>
      <sz val="10"/>
      <name val="Arial Narrow"/>
      <family val="2"/>
    </font>
    <font>
      <b/>
      <sz val="11"/>
      <name val="Arial Narrow"/>
      <family val="2"/>
    </font>
    <font>
      <b/>
      <sz val="10"/>
      <color rgb="FFFF0000"/>
      <name val="Arial Narrow"/>
      <family val="2"/>
    </font>
    <font>
      <b/>
      <sz val="14"/>
      <color rgb="FF0070C0"/>
      <name val="Arial Narrow"/>
      <family val="2"/>
    </font>
    <font>
      <b/>
      <sz val="14"/>
      <color rgb="FFFF0000"/>
      <name val="Arial Narrow"/>
      <family val="2"/>
    </font>
    <font>
      <sz val="10"/>
      <name val="Calibri"/>
      <family val="2"/>
      <scheme val="minor"/>
    </font>
    <font>
      <b/>
      <sz val="12"/>
      <color rgb="FF002060"/>
      <name val="Arial Narrow"/>
      <family val="2"/>
    </font>
    <font>
      <sz val="10"/>
      <color rgb="FFFF0000"/>
      <name val="Arial Narrow"/>
      <family val="2"/>
    </font>
    <font>
      <u/>
      <sz val="14"/>
      <name val="Arial Narrow"/>
      <family val="2"/>
    </font>
  </fonts>
  <fills count="13">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2" fontId="5" fillId="0" borderId="0"/>
    <xf numFmtId="172" fontId="5" fillId="0" borderId="0">
      <alignment horizontal="center"/>
    </xf>
    <xf numFmtId="1" fontId="5"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5"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4" fontId="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6" fontId="5" fillId="0" borderId="0"/>
    <xf numFmtId="172" fontId="5" fillId="0" borderId="0" applyFont="0" applyFill="0" applyBorder="0" applyAlignment="0" applyProtection="0"/>
    <xf numFmtId="165" fontId="5" fillId="0" borderId="0" applyAlignment="0"/>
    <xf numFmtId="172" fontId="5" fillId="0" borderId="0" applyAlignment="0"/>
    <xf numFmtId="172" fontId="5" fillId="0" borderId="0" applyAlignment="0"/>
    <xf numFmtId="172" fontId="5" fillId="0" borderId="0"/>
    <xf numFmtId="172" fontId="5" fillId="0" borderId="0"/>
    <xf numFmtId="172" fontId="5" fillId="0" borderId="0"/>
    <xf numFmtId="172" fontId="5" fillId="0" borderId="0" applyAlignment="0"/>
    <xf numFmtId="172" fontId="5" fillId="0" borderId="0"/>
    <xf numFmtId="165" fontId="4" fillId="0" borderId="0"/>
    <xf numFmtId="172" fontId="4" fillId="0" borderId="0"/>
    <xf numFmtId="172" fontId="5" fillId="0" borderId="0"/>
    <xf numFmtId="172" fontId="5" fillId="0" borderId="0"/>
    <xf numFmtId="172" fontId="4" fillId="0" borderId="0"/>
    <xf numFmtId="172" fontId="5" fillId="0" borderId="0"/>
    <xf numFmtId="172" fontId="5" fillId="0" borderId="0"/>
    <xf numFmtId="172" fontId="5" fillId="0" borderId="0"/>
    <xf numFmtId="172" fontId="15" fillId="0" borderId="0"/>
    <xf numFmtId="172"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9" fontId="9" fillId="0" borderId="0">
      <alignment horizontal="center" vertical="center"/>
    </xf>
    <xf numFmtId="177"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165" fontId="5" fillId="0" borderId="0" applyAlignment="0"/>
    <xf numFmtId="172" fontId="5" fillId="0" borderId="0" applyAlignment="0"/>
    <xf numFmtId="9"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5" fillId="0" borderId="0"/>
    <xf numFmtId="168" fontId="4" fillId="0" borderId="0" applyFont="0" applyFill="0" applyBorder="0" applyAlignment="0" applyProtection="0"/>
    <xf numFmtId="43" fontId="4" fillId="0" borderId="0" applyFont="0" applyFill="0" applyBorder="0" applyAlignment="0" applyProtection="0"/>
    <xf numFmtId="0" fontId="5" fillId="0" borderId="0"/>
    <xf numFmtId="178" fontId="5" fillId="0" borderId="0" applyFont="0" applyFill="0" applyBorder="0" applyAlignment="0" applyProtection="0"/>
    <xf numFmtId="179" fontId="5" fillId="0" borderId="0" applyFont="0" applyFill="0" applyBorder="0" applyAlignment="0" applyProtection="0"/>
    <xf numFmtId="0" fontId="3" fillId="0" borderId="0"/>
    <xf numFmtId="169" fontId="3" fillId="0" borderId="0" applyFont="0" applyFill="0" applyBorder="0" applyAlignment="0" applyProtection="0"/>
    <xf numFmtId="9" fontId="3" fillId="0" borderId="0" applyFont="0" applyFill="0" applyBorder="0" applyAlignment="0" applyProtection="0"/>
    <xf numFmtId="0" fontId="3" fillId="0" borderId="0"/>
    <xf numFmtId="170" fontId="5"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cellStyleXfs>
  <cellXfs count="222">
    <xf numFmtId="0" fontId="0" fillId="0" borderId="0" xfId="0"/>
    <xf numFmtId="0" fontId="23" fillId="0" borderId="0" xfId="91" applyFont="1" applyFill="1" applyAlignment="1">
      <alignment vertical="center"/>
    </xf>
    <xf numFmtId="0" fontId="6" fillId="0" borderId="0" xfId="91" applyFont="1" applyFill="1" applyAlignment="1">
      <alignment vertical="center"/>
    </xf>
    <xf numFmtId="0" fontId="5" fillId="0" borderId="0" xfId="91" applyFont="1" applyFill="1" applyAlignment="1">
      <alignment vertical="center"/>
    </xf>
    <xf numFmtId="0" fontId="23" fillId="0" borderId="0" xfId="91" applyFont="1" applyFill="1" applyBorder="1" applyAlignment="1">
      <alignment vertical="center" wrapText="1"/>
    </xf>
    <xf numFmtId="0" fontId="23" fillId="0" borderId="0" xfId="91" applyFont="1" applyFill="1" applyBorder="1" applyAlignment="1">
      <alignment vertical="center"/>
    </xf>
    <xf numFmtId="0" fontId="23" fillId="0" borderId="8" xfId="91" applyFont="1" applyFill="1" applyBorder="1" applyAlignment="1">
      <alignment vertical="center"/>
    </xf>
    <xf numFmtId="0" fontId="6" fillId="0" borderId="0" xfId="91" applyFont="1" applyFill="1"/>
    <xf numFmtId="0" fontId="24" fillId="0" borderId="1" xfId="91" applyFont="1" applyFill="1" applyBorder="1" applyAlignment="1">
      <alignment horizontal="center" vertical="center"/>
    </xf>
    <xf numFmtId="0" fontId="24" fillId="0" borderId="1" xfId="91" applyFont="1" applyFill="1" applyBorder="1" applyAlignment="1">
      <alignment horizontal="center" vertical="center" wrapText="1"/>
    </xf>
    <xf numFmtId="0" fontId="24" fillId="8" borderId="1" xfId="91" applyFont="1" applyFill="1" applyBorder="1" applyAlignment="1">
      <alignment horizontal="center" vertical="center" wrapText="1"/>
    </xf>
    <xf numFmtId="0" fontId="8" fillId="2" borderId="1" xfId="91" applyFont="1" applyFill="1" applyBorder="1" applyAlignment="1">
      <alignment horizontal="justify" vertical="center" wrapText="1"/>
    </xf>
    <xf numFmtId="0" fontId="7" fillId="0" borderId="1" xfId="91" applyFont="1" applyFill="1" applyBorder="1" applyAlignment="1">
      <alignment horizontal="center" vertical="center" wrapText="1"/>
    </xf>
    <xf numFmtId="0" fontId="8" fillId="2" borderId="1" xfId="91" applyFont="1" applyFill="1" applyBorder="1" applyAlignment="1">
      <alignment horizontal="left" vertical="center" wrapText="1"/>
    </xf>
    <xf numFmtId="180" fontId="7" fillId="0" borderId="1" xfId="118" applyNumberFormat="1" applyFont="1" applyFill="1" applyBorder="1" applyAlignment="1">
      <alignment horizontal="center" vertical="center" wrapText="1"/>
    </xf>
    <xf numFmtId="0" fontId="8" fillId="2" borderId="1" xfId="119" applyFont="1" applyFill="1" applyBorder="1" applyAlignment="1">
      <alignment horizontal="justify" vertical="center" wrapText="1"/>
    </xf>
    <xf numFmtId="0" fontId="6" fillId="2" borderId="1" xfId="91" applyFont="1" applyFill="1" applyBorder="1" applyAlignment="1">
      <alignment horizontal="left" vertical="center" wrapText="1"/>
    </xf>
    <xf numFmtId="181" fontId="7" fillId="0" borderId="1" xfId="91" applyNumberFormat="1" applyFont="1" applyFill="1" applyBorder="1" applyAlignment="1">
      <alignment horizontal="center" vertical="center" wrapText="1"/>
    </xf>
    <xf numFmtId="0" fontId="7" fillId="0" borderId="0" xfId="91" applyFont="1" applyFill="1" applyAlignment="1">
      <alignment horizontal="center" vertical="center"/>
    </xf>
    <xf numFmtId="0" fontId="6" fillId="0" borderId="0" xfId="91" applyFont="1" applyFill="1" applyAlignment="1">
      <alignment horizontal="center" vertical="center"/>
    </xf>
    <xf numFmtId="0" fontId="6" fillId="0" borderId="0" xfId="91" applyFont="1" applyFill="1" applyAlignment="1">
      <alignment horizontal="justify" vertical="justify"/>
    </xf>
    <xf numFmtId="0" fontId="24" fillId="0" borderId="0" xfId="91" applyFont="1" applyFill="1" applyAlignment="1">
      <alignment horizontal="justify" vertical="justify"/>
    </xf>
    <xf numFmtId="0" fontId="8" fillId="0" borderId="0" xfId="91" applyFont="1" applyFill="1"/>
    <xf numFmtId="0" fontId="19" fillId="0" borderId="1" xfId="91" applyFont="1" applyFill="1" applyBorder="1" applyAlignment="1">
      <alignment horizontal="center" vertical="center"/>
    </xf>
    <xf numFmtId="0" fontId="16" fillId="0" borderId="0" xfId="91" applyFont="1" applyFill="1" applyAlignment="1">
      <alignment horizontal="justify" vertical="justify"/>
    </xf>
    <xf numFmtId="0" fontId="7" fillId="0" borderId="0" xfId="91" applyFont="1" applyFill="1" applyAlignment="1">
      <alignment vertical="center"/>
    </xf>
    <xf numFmtId="0" fontId="7" fillId="0" borderId="0" xfId="91" applyFont="1" applyFill="1" applyBorder="1" applyAlignment="1">
      <alignment horizontal="left" vertical="top"/>
    </xf>
    <xf numFmtId="0" fontId="7" fillId="0" borderId="0" xfId="91" applyFont="1" applyFill="1"/>
    <xf numFmtId="0" fontId="2" fillId="0" borderId="0" xfId="119" applyBorder="1"/>
    <xf numFmtId="0" fontId="2" fillId="0" borderId="0" xfId="119"/>
    <xf numFmtId="0" fontId="5" fillId="0" borderId="0" xfId="119" applyFont="1" applyBorder="1" applyAlignment="1">
      <alignment horizontal="center"/>
    </xf>
    <xf numFmtId="0" fontId="2" fillId="0" borderId="0" xfId="119" applyFill="1" applyBorder="1" applyAlignment="1">
      <alignment horizontal="center"/>
    </xf>
    <xf numFmtId="0" fontId="2" fillId="9" borderId="1" xfId="119" applyFill="1" applyBorder="1" applyAlignment="1">
      <alignment horizontal="center"/>
    </xf>
    <xf numFmtId="0" fontId="2" fillId="7" borderId="1" xfId="119" applyFill="1" applyBorder="1" applyAlignment="1">
      <alignment horizontal="center"/>
    </xf>
    <xf numFmtId="0" fontId="2" fillId="0" borderId="0" xfId="119" applyFill="1" applyBorder="1" applyAlignment="1">
      <alignment horizontal="center" vertical="center"/>
    </xf>
    <xf numFmtId="0" fontId="5" fillId="9" borderId="1" xfId="119" applyFont="1" applyFill="1" applyBorder="1" applyAlignment="1">
      <alignment horizontal="center" vertical="center" wrapText="1"/>
    </xf>
    <xf numFmtId="0" fontId="5" fillId="7" borderId="1" xfId="119" applyFont="1" applyFill="1" applyBorder="1" applyAlignment="1">
      <alignment horizontal="center" vertical="center" wrapText="1"/>
    </xf>
    <xf numFmtId="0" fontId="2" fillId="0" borderId="0" xfId="119" applyBorder="1" applyAlignment="1"/>
    <xf numFmtId="0" fontId="2" fillId="0" borderId="0" xfId="119" applyBorder="1" applyAlignment="1">
      <alignment horizontal="center"/>
    </xf>
    <xf numFmtId="0" fontId="5" fillId="0" borderId="0" xfId="119" applyFont="1" applyBorder="1"/>
    <xf numFmtId="183" fontId="0" fillId="0" borderId="1" xfId="120" applyNumberFormat="1" applyFont="1" applyBorder="1"/>
    <xf numFmtId="0" fontId="2" fillId="0" borderId="1" xfId="119" applyBorder="1" applyAlignment="1">
      <alignment horizontal="center"/>
    </xf>
    <xf numFmtId="3" fontId="2" fillId="0" borderId="1" xfId="119" applyNumberFormat="1" applyBorder="1"/>
    <xf numFmtId="3" fontId="2" fillId="0" borderId="0" xfId="119" applyNumberFormat="1" applyBorder="1"/>
    <xf numFmtId="9" fontId="0" fillId="0" borderId="1" xfId="1" applyFont="1" applyBorder="1"/>
    <xf numFmtId="0" fontId="5" fillId="0" borderId="1" xfId="119" applyNumberFormat="1" applyFont="1" applyBorder="1" applyAlignment="1">
      <alignment horizontal="center"/>
    </xf>
    <xf numFmtId="0" fontId="5" fillId="0" borderId="13" xfId="119" applyFont="1" applyBorder="1"/>
    <xf numFmtId="0" fontId="2" fillId="0" borderId="14" xfId="119" applyBorder="1"/>
    <xf numFmtId="0" fontId="2" fillId="0" borderId="13" xfId="119" applyFill="1" applyBorder="1"/>
    <xf numFmtId="0" fontId="2" fillId="0" borderId="15" xfId="119" applyFill="1" applyBorder="1" applyAlignment="1">
      <alignment horizontal="center"/>
    </xf>
    <xf numFmtId="0" fontId="2" fillId="0" borderId="14" xfId="119" applyFill="1" applyBorder="1"/>
    <xf numFmtId="0" fontId="2" fillId="0" borderId="16" xfId="119" applyBorder="1"/>
    <xf numFmtId="0" fontId="2" fillId="0" borderId="17" xfId="119" applyBorder="1"/>
    <xf numFmtId="0" fontId="2" fillId="0" borderId="16" xfId="119" applyFill="1" applyBorder="1"/>
    <xf numFmtId="0" fontId="2" fillId="0" borderId="0" xfId="119" applyFill="1" applyBorder="1"/>
    <xf numFmtId="0" fontId="2" fillId="0" borderId="17" xfId="119" applyFill="1" applyBorder="1"/>
    <xf numFmtId="0" fontId="5" fillId="7" borderId="16" xfId="119" applyFont="1" applyFill="1" applyBorder="1" applyAlignment="1">
      <alignment horizontal="center" vertical="center"/>
    </xf>
    <xf numFmtId="4" fontId="2" fillId="0" borderId="0" xfId="119" applyNumberFormat="1" applyFill="1" applyBorder="1"/>
    <xf numFmtId="0" fontId="5" fillId="0" borderId="17" xfId="119" applyFont="1" applyBorder="1" applyAlignment="1">
      <alignment horizontal="center"/>
    </xf>
    <xf numFmtId="0" fontId="5" fillId="0" borderId="16" xfId="119" applyFont="1" applyBorder="1"/>
    <xf numFmtId="9" fontId="22" fillId="0" borderId="16" xfId="121" applyFont="1" applyFill="1" applyBorder="1"/>
    <xf numFmtId="9" fontId="0" fillId="0" borderId="0" xfId="1" applyFont="1" applyBorder="1"/>
    <xf numFmtId="0" fontId="2" fillId="0" borderId="9" xfId="119" applyBorder="1"/>
    <xf numFmtId="0" fontId="2" fillId="0" borderId="18" xfId="119" applyBorder="1"/>
    <xf numFmtId="0" fontId="5" fillId="7" borderId="9" xfId="119" applyFont="1" applyFill="1" applyBorder="1" applyAlignment="1">
      <alignment horizontal="center" vertical="center"/>
    </xf>
    <xf numFmtId="3" fontId="2" fillId="10" borderId="8" xfId="119" applyNumberFormat="1" applyFill="1" applyBorder="1"/>
    <xf numFmtId="0" fontId="2" fillId="0" borderId="18" xfId="119" applyFill="1" applyBorder="1"/>
    <xf numFmtId="0" fontId="8" fillId="0" borderId="0" xfId="119" applyFont="1" applyFill="1" applyBorder="1"/>
    <xf numFmtId="185" fontId="0" fillId="0" borderId="0" xfId="120" applyNumberFormat="1" applyFont="1" applyBorder="1" applyAlignment="1">
      <alignment horizontal="center"/>
    </xf>
    <xf numFmtId="185" fontId="8" fillId="0" borderId="0" xfId="120" applyNumberFormat="1" applyFont="1" applyFill="1" applyBorder="1" applyAlignment="1">
      <alignment horizontal="center"/>
    </xf>
    <xf numFmtId="185" fontId="5" fillId="0" borderId="0" xfId="120" applyNumberFormat="1" applyFont="1" applyBorder="1" applyAlignment="1">
      <alignment horizontal="center" vertical="center" wrapText="1"/>
    </xf>
    <xf numFmtId="185" fontId="5" fillId="0" borderId="0" xfId="120" applyNumberFormat="1" applyFont="1" applyFill="1" applyBorder="1" applyAlignment="1">
      <alignment horizontal="center" vertical="center" wrapText="1"/>
    </xf>
    <xf numFmtId="0" fontId="1" fillId="0" borderId="0" xfId="119" applyFont="1" applyBorder="1" applyAlignment="1">
      <alignment horizontal="center"/>
    </xf>
    <xf numFmtId="0" fontId="9" fillId="0" borderId="0" xfId="91" applyFont="1" applyFill="1" applyAlignment="1">
      <alignment vertical="center"/>
    </xf>
    <xf numFmtId="0" fontId="9" fillId="0" borderId="0" xfId="91" applyFont="1" applyFill="1" applyAlignment="1">
      <alignment horizontal="left" vertical="center" wrapText="1"/>
    </xf>
    <xf numFmtId="0" fontId="0" fillId="0" borderId="0" xfId="0" applyAlignment="1">
      <alignment wrapText="1"/>
    </xf>
    <xf numFmtId="0" fontId="5" fillId="0" borderId="0" xfId="91" applyFont="1" applyFill="1" applyAlignment="1">
      <alignment horizontal="center" vertical="center"/>
    </xf>
    <xf numFmtId="0" fontId="5" fillId="0" borderId="0" xfId="91" applyFont="1" applyFill="1" applyAlignment="1">
      <alignment horizontal="justify" vertical="justify"/>
    </xf>
    <xf numFmtId="0" fontId="6" fillId="0" borderId="1" xfId="91" applyFont="1" applyFill="1" applyBorder="1" applyAlignment="1">
      <alignment horizontal="center" vertical="center"/>
    </xf>
    <xf numFmtId="0" fontId="6" fillId="0" borderId="1" xfId="91" applyFont="1" applyFill="1" applyBorder="1" applyAlignment="1">
      <alignment horizontal="justify" vertical="justify"/>
    </xf>
    <xf numFmtId="186" fontId="24" fillId="0" borderId="2" xfId="91" applyNumberFormat="1" applyFont="1" applyFill="1" applyBorder="1" applyAlignment="1">
      <alignment horizontal="center" vertical="center"/>
    </xf>
    <xf numFmtId="0" fontId="24" fillId="3" borderId="4" xfId="91" applyFont="1" applyFill="1" applyBorder="1" applyAlignment="1">
      <alignment vertical="justify"/>
    </xf>
    <xf numFmtId="0" fontId="26" fillId="3" borderId="6" xfId="91" applyFont="1" applyFill="1" applyBorder="1" applyAlignment="1">
      <alignment vertical="justify"/>
    </xf>
    <xf numFmtId="0" fontId="24" fillId="0" borderId="2" xfId="91" applyFont="1" applyFill="1" applyBorder="1" applyAlignment="1">
      <alignment vertical="center"/>
    </xf>
    <xf numFmtId="0" fontId="6" fillId="0" borderId="1" xfId="91" applyFont="1" applyFill="1" applyBorder="1" applyAlignment="1">
      <alignment horizontal="justify" vertical="center" wrapText="1"/>
    </xf>
    <xf numFmtId="180" fontId="24" fillId="0" borderId="1" xfId="31" applyNumberFormat="1" applyFont="1" applyFill="1" applyBorder="1" applyAlignment="1">
      <alignment horizontal="center" vertical="center" wrapText="1"/>
    </xf>
    <xf numFmtId="0" fontId="6" fillId="0" borderId="1" xfId="91" applyFont="1" applyFill="1" applyBorder="1" applyAlignment="1">
      <alignment horizontal="justify" vertical="center"/>
    </xf>
    <xf numFmtId="0" fontId="6" fillId="0" borderId="4" xfId="91" applyFont="1" applyFill="1" applyBorder="1" applyAlignment="1">
      <alignment horizontal="justify" vertical="center"/>
    </xf>
    <xf numFmtId="0" fontId="24" fillId="0" borderId="19" xfId="91" applyFont="1" applyFill="1" applyBorder="1" applyAlignment="1">
      <alignment horizontal="center" vertical="center"/>
    </xf>
    <xf numFmtId="0" fontId="6" fillId="0" borderId="20" xfId="91" applyFont="1" applyBorder="1" applyAlignment="1">
      <alignment horizontal="justify" vertical="justify"/>
    </xf>
    <xf numFmtId="0" fontId="24" fillId="0" borderId="5" xfId="91" applyFont="1" applyFill="1" applyBorder="1" applyAlignment="1">
      <alignment horizontal="center" vertical="center" wrapText="1"/>
    </xf>
    <xf numFmtId="0" fontId="24" fillId="0" borderId="5" xfId="91" applyFont="1" applyFill="1" applyBorder="1" applyAlignment="1">
      <alignment vertical="center" wrapText="1"/>
    </xf>
    <xf numFmtId="0" fontId="24" fillId="0" borderId="1" xfId="91" applyFont="1" applyFill="1" applyBorder="1" applyAlignment="1">
      <alignment vertical="center" wrapText="1"/>
    </xf>
    <xf numFmtId="0" fontId="24" fillId="0" borderId="0" xfId="91" applyFont="1" applyFill="1" applyAlignment="1">
      <alignment horizontal="left" vertical="justify"/>
    </xf>
    <xf numFmtId="0" fontId="6" fillId="0" borderId="0" xfId="91" applyFont="1" applyFill="1" applyAlignment="1">
      <alignment vertical="justify"/>
    </xf>
    <xf numFmtId="0" fontId="31" fillId="0" borderId="0" xfId="91" applyFont="1" applyFill="1" applyAlignment="1">
      <alignment horizontal="left" vertical="center"/>
    </xf>
    <xf numFmtId="1" fontId="7" fillId="0" borderId="1" xfId="91" applyNumberFormat="1" applyFont="1" applyFill="1" applyBorder="1" applyAlignment="1">
      <alignment horizontal="center" vertical="center" wrapText="1"/>
    </xf>
    <xf numFmtId="0" fontId="17" fillId="0" borderId="0" xfId="91" applyFont="1" applyFill="1" applyAlignment="1">
      <alignment vertical="center"/>
    </xf>
    <xf numFmtId="0" fontId="17" fillId="0" borderId="0" xfId="91" applyFont="1" applyFill="1" applyBorder="1" applyAlignment="1">
      <alignment vertical="center"/>
    </xf>
    <xf numFmtId="0" fontId="19" fillId="0" borderId="1" xfId="91" applyFont="1" applyFill="1" applyBorder="1" applyAlignment="1">
      <alignment horizontal="center" vertical="center" wrapText="1"/>
    </xf>
    <xf numFmtId="0" fontId="19" fillId="0" borderId="5" xfId="91" applyFont="1" applyFill="1" applyBorder="1" applyAlignment="1">
      <alignment horizontal="center" vertical="center"/>
    </xf>
    <xf numFmtId="0" fontId="16" fillId="2" borderId="3" xfId="91" applyFont="1" applyFill="1" applyBorder="1" applyAlignment="1">
      <alignment horizontal="justify" vertical="center"/>
    </xf>
    <xf numFmtId="0" fontId="16" fillId="5" borderId="3" xfId="91" applyFont="1" applyFill="1" applyBorder="1" applyAlignment="1">
      <alignment horizontal="center" vertical="center"/>
    </xf>
    <xf numFmtId="0" fontId="16" fillId="5" borderId="3" xfId="91" applyFont="1" applyFill="1" applyBorder="1" applyAlignment="1">
      <alignment horizontal="justify" vertical="center"/>
    </xf>
    <xf numFmtId="0" fontId="19" fillId="0" borderId="3" xfId="91" applyFont="1" applyFill="1" applyBorder="1" applyAlignment="1">
      <alignment horizontal="center" vertical="center"/>
    </xf>
    <xf numFmtId="0" fontId="16" fillId="2" borderId="1" xfId="91" applyFont="1" applyFill="1" applyBorder="1" applyAlignment="1">
      <alignment horizontal="justify" vertical="center"/>
    </xf>
    <xf numFmtId="0" fontId="19" fillId="6" borderId="3" xfId="91" applyFont="1" applyFill="1" applyBorder="1" applyAlignment="1">
      <alignment horizontal="center" vertical="center"/>
    </xf>
    <xf numFmtId="0" fontId="16" fillId="5" borderId="1" xfId="91" applyFont="1" applyFill="1" applyBorder="1" applyAlignment="1">
      <alignment horizontal="justify" vertical="center"/>
    </xf>
    <xf numFmtId="0" fontId="16" fillId="5" borderId="1" xfId="91" applyFont="1" applyFill="1" applyBorder="1" applyAlignment="1">
      <alignment horizontal="center" vertical="center"/>
    </xf>
    <xf numFmtId="0" fontId="16" fillId="2" borderId="1" xfId="91" applyFont="1" applyFill="1" applyBorder="1" applyAlignment="1">
      <alignment horizontal="justify" vertical="center" wrapText="1"/>
    </xf>
    <xf numFmtId="0" fontId="16" fillId="5" borderId="1" xfId="91" applyFont="1" applyFill="1" applyBorder="1" applyAlignment="1">
      <alignment horizontal="center" vertical="center" wrapText="1"/>
    </xf>
    <xf numFmtId="0" fontId="16" fillId="5" borderId="1" xfId="91" applyFont="1" applyFill="1" applyBorder="1" applyAlignment="1">
      <alignment horizontal="justify" vertical="center" wrapText="1"/>
    </xf>
    <xf numFmtId="0" fontId="32" fillId="5" borderId="1" xfId="91" applyFont="1" applyFill="1" applyBorder="1" applyAlignment="1">
      <alignment horizontal="center" vertical="center" wrapText="1"/>
    </xf>
    <xf numFmtId="0" fontId="16" fillId="5" borderId="3" xfId="91" applyFont="1" applyFill="1" applyBorder="1" applyAlignment="1">
      <alignment horizontal="center" vertical="center" wrapText="1"/>
    </xf>
    <xf numFmtId="0" fontId="16" fillId="5" borderId="3" xfId="91" applyFont="1" applyFill="1" applyBorder="1" applyAlignment="1">
      <alignment horizontal="justify" vertical="center" wrapText="1"/>
    </xf>
    <xf numFmtId="0" fontId="16" fillId="0" borderId="0" xfId="91" applyFont="1" applyFill="1" applyAlignment="1">
      <alignment horizontal="center" vertical="center"/>
    </xf>
    <xf numFmtId="0" fontId="19" fillId="0" borderId="0" xfId="91" applyFont="1" applyFill="1" applyAlignment="1">
      <alignment horizontal="justify" vertical="justify"/>
    </xf>
    <xf numFmtId="0" fontId="21" fillId="0" borderId="0" xfId="91" applyFont="1" applyFill="1" applyBorder="1" applyAlignment="1">
      <alignment horizontal="left" vertical="top"/>
    </xf>
    <xf numFmtId="0" fontId="21" fillId="0" borderId="0" xfId="91" applyFont="1" applyFill="1"/>
    <xf numFmtId="0" fontId="16" fillId="0" borderId="0" xfId="91" applyFont="1" applyFill="1"/>
    <xf numFmtId="0" fontId="19" fillId="0" borderId="1" xfId="91" applyFont="1" applyFill="1" applyBorder="1" applyAlignment="1">
      <alignment horizontal="center" vertical="center" wrapText="1"/>
    </xf>
    <xf numFmtId="0" fontId="21" fillId="0" borderId="9" xfId="91" applyFont="1" applyFill="1" applyBorder="1" applyAlignment="1">
      <alignment horizontal="center" vertical="center" wrapText="1"/>
    </xf>
    <xf numFmtId="0" fontId="21" fillId="0" borderId="8" xfId="91" applyFont="1" applyFill="1" applyBorder="1" applyAlignment="1">
      <alignment horizontal="center" vertical="center" wrapText="1"/>
    </xf>
    <xf numFmtId="0" fontId="17" fillId="0" borderId="0" xfId="91" applyFont="1" applyFill="1" applyBorder="1" applyAlignment="1">
      <alignment horizontal="center" vertical="center"/>
    </xf>
    <xf numFmtId="0" fontId="20" fillId="0" borderId="0" xfId="91" applyFont="1" applyBorder="1" applyAlignment="1">
      <alignment vertical="center" wrapText="1"/>
    </xf>
    <xf numFmtId="0" fontId="19" fillId="0" borderId="1" xfId="91" applyFont="1" applyFill="1" applyBorder="1" applyAlignment="1">
      <alignment horizontal="center" vertical="center"/>
    </xf>
    <xf numFmtId="0" fontId="19" fillId="0" borderId="1" xfId="91" applyFont="1" applyFill="1" applyBorder="1" applyAlignment="1">
      <alignment horizontal="center" vertical="center" wrapText="1"/>
    </xf>
    <xf numFmtId="0" fontId="19" fillId="0" borderId="4" xfId="91" applyFont="1" applyFill="1" applyBorder="1" applyAlignment="1">
      <alignment horizontal="center" vertical="center" wrapText="1"/>
    </xf>
    <xf numFmtId="0" fontId="19" fillId="0" borderId="7" xfId="91" applyFont="1" applyFill="1" applyBorder="1" applyAlignment="1">
      <alignment horizontal="center" vertical="center" wrapText="1"/>
    </xf>
    <xf numFmtId="0" fontId="19" fillId="0" borderId="5" xfId="91" applyFont="1" applyFill="1" applyBorder="1" applyAlignment="1">
      <alignment horizontal="center" vertical="center"/>
    </xf>
    <xf numFmtId="0" fontId="19" fillId="0" borderId="2" xfId="91" applyFont="1" applyFill="1" applyBorder="1" applyAlignment="1">
      <alignment horizontal="center" vertical="center"/>
    </xf>
    <xf numFmtId="0" fontId="19" fillId="0" borderId="3" xfId="91" applyFont="1" applyFill="1" applyBorder="1" applyAlignment="1">
      <alignment horizontal="center" vertical="center"/>
    </xf>
    <xf numFmtId="0" fontId="18" fillId="3" borderId="4" xfId="91" applyFont="1" applyFill="1" applyBorder="1" applyAlignment="1">
      <alignment horizontal="center" vertical="center" wrapText="1"/>
    </xf>
    <xf numFmtId="0" fontId="18" fillId="3" borderId="6" xfId="91" applyFont="1" applyFill="1" applyBorder="1" applyAlignment="1">
      <alignment horizontal="center" vertical="center" wrapText="1"/>
    </xf>
    <xf numFmtId="0" fontId="19" fillId="4" borderId="1" xfId="91" applyFont="1" applyFill="1" applyBorder="1" applyAlignment="1">
      <alignment horizontal="center" vertical="center"/>
    </xf>
    <xf numFmtId="0" fontId="19" fillId="6" borderId="4" xfId="91" applyFont="1" applyFill="1" applyBorder="1" applyAlignment="1">
      <alignment horizontal="center" vertical="center" wrapText="1"/>
    </xf>
    <xf numFmtId="0" fontId="19" fillId="6" borderId="7" xfId="91" applyFont="1" applyFill="1" applyBorder="1" applyAlignment="1">
      <alignment horizontal="center" vertical="center" wrapText="1"/>
    </xf>
    <xf numFmtId="0" fontId="19" fillId="0" borderId="0" xfId="91" applyFont="1" applyFill="1" applyAlignment="1">
      <alignment horizontal="left" vertical="justify"/>
    </xf>
    <xf numFmtId="0" fontId="24" fillId="0" borderId="0" xfId="91" applyFont="1" applyFill="1" applyAlignment="1">
      <alignment horizontal="center" vertical="justify"/>
    </xf>
    <xf numFmtId="0" fontId="30" fillId="0" borderId="1" xfId="91" applyFont="1" applyFill="1" applyBorder="1" applyAlignment="1">
      <alignment horizontal="center" vertical="center" wrapText="1"/>
    </xf>
    <xf numFmtId="0" fontId="7" fillId="0" borderId="10" xfId="91" applyFont="1" applyFill="1" applyBorder="1" applyAlignment="1">
      <alignment horizontal="center" vertical="center"/>
    </xf>
    <xf numFmtId="0" fontId="7" fillId="0" borderId="11" xfId="91" applyFont="1" applyFill="1" applyBorder="1" applyAlignment="1">
      <alignment horizontal="center" vertical="center"/>
    </xf>
    <xf numFmtId="0" fontId="24" fillId="11" borderId="10" xfId="91" applyFont="1" applyFill="1" applyBorder="1" applyAlignment="1">
      <alignment horizontal="center" vertical="justify"/>
    </xf>
    <xf numFmtId="0" fontId="24" fillId="11" borderId="12" xfId="91" applyFont="1" applyFill="1" applyBorder="1" applyAlignment="1">
      <alignment horizontal="center" vertical="justify"/>
    </xf>
    <xf numFmtId="0" fontId="7" fillId="9" borderId="10" xfId="91" applyFont="1" applyFill="1" applyBorder="1" applyAlignment="1">
      <alignment horizontal="center" vertical="center"/>
    </xf>
    <xf numFmtId="0" fontId="7" fillId="9" borderId="12" xfId="91" applyFont="1" applyFill="1" applyBorder="1" applyAlignment="1">
      <alignment horizontal="center" vertical="center"/>
    </xf>
    <xf numFmtId="0" fontId="6" fillId="0" borderId="5" xfId="91" applyFont="1" applyFill="1" applyBorder="1" applyAlignment="1">
      <alignment horizontal="center" vertical="center"/>
    </xf>
    <xf numFmtId="0" fontId="6" fillId="0" borderId="3" xfId="91" applyFont="1" applyFill="1" applyBorder="1" applyAlignment="1">
      <alignment horizontal="center" vertical="center"/>
    </xf>
    <xf numFmtId="0" fontId="24" fillId="0" borderId="14" xfId="91" applyFont="1" applyFill="1" applyBorder="1" applyAlignment="1">
      <alignment horizontal="center" vertical="center"/>
    </xf>
    <xf numFmtId="0" fontId="24" fillId="0" borderId="18" xfId="91" applyFont="1" applyFill="1" applyBorder="1" applyAlignment="1">
      <alignment horizontal="center" vertical="center"/>
    </xf>
    <xf numFmtId="0" fontId="9" fillId="0" borderId="0" xfId="91" applyFont="1" applyFill="1" applyAlignment="1">
      <alignment horizontal="left" vertical="center" wrapText="1"/>
    </xf>
    <xf numFmtId="0" fontId="7" fillId="0" borderId="1" xfId="91" applyFont="1" applyFill="1" applyBorder="1" applyAlignment="1">
      <alignment horizontal="center" vertical="justify"/>
    </xf>
    <xf numFmtId="0" fontId="7" fillId="0" borderId="4" xfId="91" applyFont="1" applyFill="1" applyBorder="1" applyAlignment="1">
      <alignment horizontal="center" vertical="justify"/>
    </xf>
    <xf numFmtId="0" fontId="7" fillId="0" borderId="7" xfId="91" applyFont="1" applyFill="1" applyBorder="1" applyAlignment="1">
      <alignment horizontal="center" vertical="justify"/>
    </xf>
    <xf numFmtId="0" fontId="23" fillId="0" borderId="0" xfId="91" applyFont="1" applyFill="1" applyBorder="1" applyAlignment="1">
      <alignment vertical="center" wrapText="1"/>
    </xf>
    <xf numFmtId="0" fontId="24" fillId="7" borderId="1" xfId="91" applyFont="1" applyFill="1" applyBorder="1" applyAlignment="1">
      <alignment horizontal="center" vertical="center" wrapText="1"/>
    </xf>
    <xf numFmtId="0" fontId="7" fillId="9" borderId="10" xfId="91" applyFont="1" applyFill="1" applyBorder="1" applyAlignment="1">
      <alignment horizontal="center" vertical="center" wrapText="1"/>
    </xf>
    <xf numFmtId="0" fontId="7" fillId="9" borderId="12" xfId="91" applyFont="1" applyFill="1" applyBorder="1" applyAlignment="1">
      <alignment horizontal="center" vertical="center" wrapText="1"/>
    </xf>
    <xf numFmtId="0" fontId="24" fillId="6" borderId="10" xfId="91" applyFont="1" applyFill="1" applyBorder="1" applyAlignment="1">
      <alignment horizontal="center" vertical="center" wrapText="1"/>
    </xf>
    <xf numFmtId="0" fontId="24" fillId="6" borderId="12" xfId="91" applyFont="1" applyFill="1" applyBorder="1" applyAlignment="1">
      <alignment horizontal="center" vertical="center" wrapText="1"/>
    </xf>
    <xf numFmtId="0" fontId="7" fillId="12" borderId="10" xfId="91" applyFont="1" applyFill="1" applyBorder="1" applyAlignment="1">
      <alignment horizontal="center" vertical="center" wrapText="1"/>
    </xf>
    <xf numFmtId="0" fontId="7" fillId="12" borderId="12" xfId="91" applyFont="1" applyFill="1" applyBorder="1" applyAlignment="1">
      <alignment horizontal="center" vertical="center" wrapText="1"/>
    </xf>
    <xf numFmtId="0" fontId="9" fillId="0" borderId="1" xfId="119" applyFont="1" applyBorder="1" applyAlignment="1">
      <alignment horizontal="center" vertical="center"/>
    </xf>
    <xf numFmtId="0" fontId="5" fillId="0" borderId="4" xfId="119" applyFont="1" applyBorder="1"/>
    <xf numFmtId="0" fontId="5" fillId="0" borderId="7" xfId="119" applyFont="1" applyBorder="1"/>
    <xf numFmtId="0" fontId="5" fillId="0" borderId="1" xfId="119" applyFont="1" applyBorder="1" applyAlignment="1">
      <alignment horizontal="left" vertical="center"/>
    </xf>
    <xf numFmtId="9" fontId="0" fillId="0" borderId="1" xfId="121" applyFont="1" applyBorder="1" applyAlignment="1">
      <alignment horizontal="right" vertical="center"/>
    </xf>
    <xf numFmtId="184" fontId="0" fillId="0" borderId="1" xfId="120" applyNumberFormat="1" applyFont="1" applyBorder="1" applyAlignment="1">
      <alignment vertical="center"/>
    </xf>
    <xf numFmtId="0" fontId="29" fillId="0" borderId="17" xfId="119" applyFont="1" applyFill="1" applyBorder="1" applyAlignment="1">
      <alignment horizontal="center" vertical="center" wrapText="1"/>
    </xf>
    <xf numFmtId="0" fontId="19" fillId="9" borderId="4" xfId="91" applyFont="1" applyFill="1" applyBorder="1" applyAlignment="1">
      <alignment horizontal="center" vertical="center" wrapText="1"/>
    </xf>
    <xf numFmtId="0" fontId="19" fillId="9" borderId="7" xfId="91" applyFont="1" applyFill="1" applyBorder="1" applyAlignment="1">
      <alignment horizontal="center" vertical="center" wrapText="1"/>
    </xf>
    <xf numFmtId="0" fontId="24" fillId="0" borderId="5" xfId="91" applyFont="1" applyFill="1" applyBorder="1" applyAlignment="1">
      <alignment horizontal="center" vertical="center" wrapText="1"/>
    </xf>
    <xf numFmtId="0" fontId="6" fillId="7" borderId="1" xfId="91" applyFont="1" applyFill="1" applyBorder="1" applyAlignment="1">
      <alignment horizontal="center" vertical="justify" wrapText="1"/>
    </xf>
    <xf numFmtId="0" fontId="24" fillId="0" borderId="2" xfId="91" applyFont="1" applyFill="1" applyBorder="1" applyAlignment="1">
      <alignment horizontal="center" vertical="center" wrapText="1"/>
    </xf>
    <xf numFmtId="0" fontId="24" fillId="0" borderId="3" xfId="91" applyFont="1" applyFill="1" applyBorder="1" applyAlignment="1">
      <alignment horizontal="center" vertical="center" wrapText="1"/>
    </xf>
    <xf numFmtId="0" fontId="25" fillId="0" borderId="5" xfId="91" applyFont="1" applyFill="1" applyBorder="1" applyAlignment="1">
      <alignment horizontal="center" vertical="center" wrapText="1"/>
    </xf>
    <xf numFmtId="0" fontId="24" fillId="8" borderId="1" xfId="91" applyFont="1" applyFill="1" applyBorder="1" applyAlignment="1">
      <alignment horizontal="justify" vertical="center" wrapText="1"/>
    </xf>
    <xf numFmtId="0" fontId="25" fillId="0" borderId="5" xfId="91" applyFont="1" applyFill="1" applyBorder="1" applyAlignment="1">
      <alignment horizontal="center" vertical="center" wrapText="1"/>
    </xf>
    <xf numFmtId="0" fontId="25" fillId="0" borderId="2" xfId="91" applyFont="1" applyFill="1" applyBorder="1" applyAlignment="1">
      <alignment horizontal="center" vertical="center" wrapText="1"/>
    </xf>
    <xf numFmtId="0" fontId="25" fillId="0" borderId="3" xfId="91" applyFont="1" applyFill="1" applyBorder="1" applyAlignment="1">
      <alignment horizontal="center" vertical="center" wrapText="1"/>
    </xf>
    <xf numFmtId="0" fontId="7" fillId="0" borderId="1" xfId="119" applyFont="1" applyFill="1" applyBorder="1" applyAlignment="1">
      <alignment horizontal="center" vertical="center" wrapText="1"/>
    </xf>
    <xf numFmtId="0" fontId="24" fillId="8" borderId="1" xfId="91" applyFont="1" applyFill="1" applyBorder="1" applyAlignment="1">
      <alignment horizontal="left" vertical="center" wrapText="1"/>
    </xf>
    <xf numFmtId="0" fontId="26" fillId="8" borderId="1" xfId="91" applyFont="1" applyFill="1" applyBorder="1" applyAlignment="1">
      <alignment horizontal="center" vertical="justify" wrapText="1"/>
    </xf>
    <xf numFmtId="0" fontId="25" fillId="0" borderId="5" xfId="91" applyFont="1" applyFill="1" applyBorder="1" applyAlignment="1">
      <alignment vertical="center" wrapText="1"/>
    </xf>
    <xf numFmtId="0" fontId="6" fillId="0" borderId="0" xfId="91" applyFont="1" applyBorder="1" applyAlignment="1">
      <alignment horizontal="justify" vertical="justify" wrapText="1"/>
    </xf>
    <xf numFmtId="0" fontId="7" fillId="0" borderId="10" xfId="91" applyFont="1" applyFill="1" applyBorder="1" applyAlignment="1">
      <alignment horizontal="center" vertical="center" wrapText="1"/>
    </xf>
    <xf numFmtId="0" fontId="7" fillId="0" borderId="11" xfId="91" applyFont="1" applyFill="1" applyBorder="1" applyAlignment="1">
      <alignment horizontal="center" vertical="center" wrapText="1"/>
    </xf>
    <xf numFmtId="0" fontId="6" fillId="0" borderId="0" xfId="91" applyFont="1" applyFill="1" applyAlignment="1">
      <alignment horizontal="center" vertical="center" wrapText="1"/>
    </xf>
    <xf numFmtId="0" fontId="6" fillId="0" borderId="0" xfId="91" applyFont="1" applyFill="1" applyAlignment="1">
      <alignment horizontal="justify" vertical="justify" wrapText="1"/>
    </xf>
    <xf numFmtId="0" fontId="24" fillId="0" borderId="0" xfId="91" applyFont="1" applyFill="1" applyAlignment="1">
      <alignment horizontal="justify" vertical="justify" wrapText="1"/>
    </xf>
    <xf numFmtId="0" fontId="8" fillId="0" borderId="0" xfId="91" applyFont="1" applyFill="1" applyAlignment="1">
      <alignment horizontal="center" vertical="center" wrapText="1"/>
    </xf>
    <xf numFmtId="0" fontId="7" fillId="0" borderId="0" xfId="91" applyFont="1" applyFill="1" applyAlignment="1">
      <alignment horizontal="right" vertical="justify" wrapText="1"/>
    </xf>
    <xf numFmtId="0" fontId="7" fillId="0" borderId="0" xfId="91" applyFont="1" applyFill="1" applyAlignment="1">
      <alignment horizontal="center" vertical="center" wrapText="1"/>
    </xf>
    <xf numFmtId="181" fontId="7" fillId="0" borderId="0" xfId="91" applyNumberFormat="1" applyFont="1" applyFill="1" applyAlignment="1">
      <alignment horizontal="center" vertical="center" wrapText="1"/>
    </xf>
    <xf numFmtId="182" fontId="8" fillId="0" borderId="0" xfId="91" applyNumberFormat="1" applyFont="1" applyFill="1" applyAlignment="1">
      <alignment horizontal="center" vertical="center" wrapText="1"/>
    </xf>
    <xf numFmtId="182" fontId="7" fillId="0" borderId="0" xfId="91" applyNumberFormat="1" applyFont="1" applyFill="1" applyAlignment="1">
      <alignment horizontal="center" vertical="center" wrapText="1"/>
    </xf>
    <xf numFmtId="0" fontId="19" fillId="0" borderId="0" xfId="91" applyFont="1" applyFill="1" applyAlignment="1">
      <alignment horizontal="center" vertical="center" wrapText="1"/>
    </xf>
    <xf numFmtId="1" fontId="19" fillId="0" borderId="0" xfId="91" applyNumberFormat="1" applyFont="1" applyFill="1" applyAlignment="1">
      <alignment horizontal="center" vertical="center" wrapText="1"/>
    </xf>
    <xf numFmtId="0" fontId="7" fillId="0" borderId="0" xfId="91" applyFont="1" applyFill="1" applyAlignment="1">
      <alignment horizontal="justify" vertical="justify" wrapText="1"/>
    </xf>
    <xf numFmtId="182" fontId="8" fillId="0" borderId="0" xfId="91" applyNumberFormat="1" applyFont="1" applyFill="1" applyAlignment="1">
      <alignment horizontal="justify" vertical="justify" wrapText="1"/>
    </xf>
    <xf numFmtId="181" fontId="27" fillId="0" borderId="1" xfId="91" applyNumberFormat="1" applyFont="1" applyFill="1" applyBorder="1" applyAlignment="1">
      <alignment horizontal="center" vertical="justify" wrapText="1"/>
    </xf>
    <xf numFmtId="0" fontId="8" fillId="0" borderId="0" xfId="91" applyFont="1" applyFill="1" applyAlignment="1">
      <alignment vertical="center" wrapText="1"/>
    </xf>
    <xf numFmtId="181" fontId="8" fillId="0" borderId="0" xfId="91" applyNumberFormat="1" applyFont="1" applyFill="1" applyAlignment="1">
      <alignment horizontal="justify" vertical="justify" wrapText="1"/>
    </xf>
    <xf numFmtId="181" fontId="19" fillId="0" borderId="1" xfId="91" applyNumberFormat="1" applyFont="1" applyFill="1" applyBorder="1" applyAlignment="1">
      <alignment horizontal="center" vertical="justify" wrapText="1"/>
    </xf>
    <xf numFmtId="181" fontId="7" fillId="0" borderId="1" xfId="91" applyNumberFormat="1" applyFont="1" applyFill="1" applyBorder="1" applyAlignment="1">
      <alignment horizontal="center" vertical="justify" wrapText="1"/>
    </xf>
    <xf numFmtId="181" fontId="7" fillId="0" borderId="0" xfId="91" applyNumberFormat="1" applyFont="1" applyFill="1" applyAlignment="1">
      <alignment horizontal="justify" vertical="justify" wrapText="1"/>
    </xf>
    <xf numFmtId="181" fontId="16" fillId="0" borderId="1" xfId="91" applyNumberFormat="1" applyFont="1" applyFill="1" applyBorder="1" applyAlignment="1">
      <alignment horizontal="center" vertical="center" wrapText="1"/>
    </xf>
    <xf numFmtId="0" fontId="8" fillId="0" borderId="0" xfId="91" applyFont="1" applyFill="1" applyAlignment="1">
      <alignment horizontal="justify" vertical="justify" wrapText="1"/>
    </xf>
    <xf numFmtId="0" fontId="7" fillId="0" borderId="1" xfId="91" applyFont="1" applyFill="1" applyBorder="1" applyAlignment="1">
      <alignment vertical="center" wrapText="1"/>
    </xf>
    <xf numFmtId="0" fontId="16" fillId="0" borderId="1" xfId="91" applyNumberFormat="1" applyFont="1" applyFill="1" applyBorder="1" applyAlignment="1">
      <alignment horizontal="center" vertical="center" wrapText="1"/>
    </xf>
    <xf numFmtId="0" fontId="7" fillId="0" borderId="1" xfId="91" applyFont="1" applyFill="1" applyBorder="1" applyAlignment="1">
      <alignment horizontal="left" vertical="center" wrapText="1"/>
    </xf>
    <xf numFmtId="0" fontId="16" fillId="0" borderId="1" xfId="91" applyFont="1" applyFill="1" applyBorder="1" applyAlignment="1">
      <alignment horizontal="center" vertical="center" wrapText="1"/>
    </xf>
    <xf numFmtId="0" fontId="8" fillId="0" borderId="0" xfId="91" applyFont="1" applyFill="1" applyAlignment="1">
      <alignment horizontal="left" vertical="center" wrapText="1"/>
    </xf>
    <xf numFmtId="0" fontId="16" fillId="0" borderId="0" xfId="91" applyFont="1" applyFill="1" applyAlignment="1">
      <alignment horizontal="justify" vertical="justify" wrapText="1"/>
    </xf>
    <xf numFmtId="2" fontId="28" fillId="0" borderId="1" xfId="91" applyNumberFormat="1" applyFont="1" applyFill="1" applyBorder="1" applyAlignment="1">
      <alignment horizontal="center" vertical="center" wrapText="1"/>
    </xf>
    <xf numFmtId="2" fontId="19" fillId="0" borderId="1" xfId="91" applyNumberFormat="1" applyFont="1" applyFill="1" applyBorder="1" applyAlignment="1">
      <alignment horizontal="center" vertical="center" wrapText="1"/>
    </xf>
    <xf numFmtId="0" fontId="19" fillId="7" borderId="1" xfId="91" applyFont="1" applyFill="1" applyBorder="1" applyAlignment="1">
      <alignment horizontal="center" vertical="center" wrapText="1"/>
    </xf>
    <xf numFmtId="0" fontId="7" fillId="0" borderId="0" xfId="91" applyFont="1" applyFill="1" applyAlignment="1">
      <alignment vertical="center" wrapText="1"/>
    </xf>
    <xf numFmtId="0" fontId="7" fillId="0" borderId="0" xfId="91" applyFont="1" applyFill="1" applyBorder="1" applyAlignment="1">
      <alignment horizontal="left" vertical="top" wrapText="1"/>
    </xf>
    <xf numFmtId="0" fontId="8" fillId="0" borderId="0" xfId="91" applyFont="1" applyFill="1" applyAlignment="1">
      <alignment wrapText="1"/>
    </xf>
    <xf numFmtId="0" fontId="7" fillId="0" borderId="0" xfId="91" applyFont="1" applyFill="1" applyAlignment="1">
      <alignment wrapText="1"/>
    </xf>
    <xf numFmtId="0" fontId="24" fillId="0" borderId="1" xfId="91" applyFont="1" applyFill="1" applyBorder="1" applyAlignment="1">
      <alignment horizontal="center" vertical="top" wrapText="1"/>
    </xf>
  </cellXfs>
  <cellStyles count="122">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 4" xfId="118"/>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42" xfId="120"/>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16" xfId="119"/>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aje 5" xfId="121"/>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27">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NIVERSIDAD\ASCENSORES\EVALUACION%20TECNICA%2003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No 29"/>
      <sheetName val="VERIFICACION TECNICA"/>
      <sheetName val="VTE (2)"/>
      <sheetName val="CORREC. ARITM."/>
    </sheetNames>
    <sheetDataSet>
      <sheetData sheetId="0"/>
      <sheetData sheetId="1">
        <row r="10">
          <cell r="E10" t="str">
            <v>CONSORCIO ELEVACIONES</v>
          </cell>
          <cell r="G10" t="str">
            <v>ELEVECC S.A.S</v>
          </cell>
        </row>
      </sheetData>
      <sheetData sheetId="2">
        <row r="6">
          <cell r="I6">
            <v>557812685</v>
          </cell>
          <cell r="M6">
            <v>250690988</v>
          </cell>
          <cell r="Q6">
            <v>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view="pageBreakPreview" topLeftCell="A10" zoomScale="80" zoomScaleNormal="80" zoomScaleSheetLayoutView="80" zoomScalePageLayoutView="70" workbookViewId="0">
      <selection activeCell="F18" sqref="F18"/>
    </sheetView>
  </sheetViews>
  <sheetFormatPr baseColWidth="10" defaultColWidth="11.42578125" defaultRowHeight="12.75" x14ac:dyDescent="0.2"/>
  <cols>
    <col min="1" max="1" width="10" style="19" customWidth="1"/>
    <col min="2" max="2" width="58.140625" style="20" customWidth="1"/>
    <col min="3" max="3" width="17.140625" style="20" customWidth="1"/>
    <col min="4" max="4" width="46.85546875" style="20" customWidth="1"/>
    <col min="5" max="5" width="16" style="20" customWidth="1"/>
    <col min="6" max="6" width="52.140625" style="20" customWidth="1"/>
    <col min="7" max="7" width="16.85546875" style="20" customWidth="1"/>
    <col min="8" max="8" width="54.42578125" style="20" customWidth="1"/>
    <col min="9" max="9" width="14.85546875" style="20" customWidth="1"/>
    <col min="10" max="10" width="37.28515625" style="20" customWidth="1"/>
    <col min="11" max="11" width="15.7109375" style="7" customWidth="1"/>
    <col min="12" max="16384" width="11.42578125" style="7"/>
  </cols>
  <sheetData>
    <row r="1" spans="1:10" s="2" customFormat="1" ht="18" x14ac:dyDescent="0.2">
      <c r="A1" s="97"/>
      <c r="B1" s="123" t="s">
        <v>8</v>
      </c>
      <c r="C1" s="123"/>
      <c r="D1" s="123"/>
      <c r="E1" s="123"/>
      <c r="F1" s="123"/>
      <c r="G1" s="123"/>
      <c r="H1" s="123"/>
      <c r="I1" s="123"/>
      <c r="J1" s="123"/>
    </row>
    <row r="2" spans="1:10" s="2" customFormat="1" ht="18" x14ac:dyDescent="0.2">
      <c r="A2" s="97"/>
      <c r="B2" s="123" t="s">
        <v>14</v>
      </c>
      <c r="C2" s="123"/>
      <c r="D2" s="123"/>
      <c r="E2" s="123"/>
      <c r="F2" s="123"/>
      <c r="G2" s="123"/>
      <c r="H2" s="123"/>
      <c r="I2" s="123"/>
      <c r="J2" s="123"/>
    </row>
    <row r="3" spans="1:10" s="2" customFormat="1" ht="18" x14ac:dyDescent="0.2">
      <c r="A3" s="97"/>
      <c r="B3" s="123" t="s">
        <v>30</v>
      </c>
      <c r="C3" s="123"/>
      <c r="D3" s="123"/>
      <c r="E3" s="123"/>
      <c r="F3" s="123"/>
      <c r="G3" s="123"/>
      <c r="H3" s="123"/>
      <c r="I3" s="123"/>
      <c r="J3" s="123"/>
    </row>
    <row r="4" spans="1:10" s="2" customFormat="1" ht="18" x14ac:dyDescent="0.2">
      <c r="A4" s="97"/>
      <c r="B4" s="123" t="s">
        <v>9</v>
      </c>
      <c r="C4" s="123"/>
      <c r="D4" s="123"/>
      <c r="E4" s="123"/>
      <c r="F4" s="123"/>
      <c r="G4" s="123"/>
      <c r="H4" s="123"/>
      <c r="I4" s="123"/>
      <c r="J4" s="123"/>
    </row>
    <row r="5" spans="1:10" s="2" customFormat="1" ht="20.25" x14ac:dyDescent="0.2">
      <c r="A5" s="97"/>
      <c r="B5" s="124" t="s">
        <v>28</v>
      </c>
      <c r="C5" s="124"/>
      <c r="D5" s="124"/>
      <c r="E5" s="124"/>
      <c r="F5" s="124"/>
      <c r="G5" s="124"/>
      <c r="H5" s="124"/>
      <c r="I5" s="124"/>
      <c r="J5" s="124"/>
    </row>
    <row r="6" spans="1:10" s="2" customFormat="1" ht="20.25" x14ac:dyDescent="0.2">
      <c r="A6" s="98"/>
      <c r="B6" s="121" t="s">
        <v>31</v>
      </c>
      <c r="C6" s="122"/>
      <c r="D6" s="122"/>
      <c r="E6" s="122"/>
      <c r="F6" s="122"/>
      <c r="G6" s="122"/>
      <c r="H6" s="122"/>
      <c r="I6" s="122"/>
      <c r="J6" s="122"/>
    </row>
    <row r="7" spans="1:10" ht="25.5" customHeight="1" x14ac:dyDescent="0.2">
      <c r="A7" s="129" t="s">
        <v>2</v>
      </c>
      <c r="B7" s="125" t="s">
        <v>4</v>
      </c>
      <c r="C7" s="125">
        <v>1</v>
      </c>
      <c r="D7" s="125"/>
      <c r="E7" s="125">
        <v>2</v>
      </c>
      <c r="F7" s="125"/>
      <c r="G7" s="125">
        <v>3</v>
      </c>
      <c r="H7" s="125"/>
      <c r="I7" s="125">
        <v>4</v>
      </c>
      <c r="J7" s="125"/>
    </row>
    <row r="8" spans="1:10" ht="18" x14ac:dyDescent="0.2">
      <c r="A8" s="130"/>
      <c r="B8" s="125"/>
      <c r="C8" s="126" t="s">
        <v>33</v>
      </c>
      <c r="D8" s="126"/>
      <c r="E8" s="125" t="s">
        <v>34</v>
      </c>
      <c r="F8" s="125"/>
      <c r="G8" s="127" t="s">
        <v>36</v>
      </c>
      <c r="H8" s="128"/>
      <c r="I8" s="125" t="s">
        <v>37</v>
      </c>
      <c r="J8" s="125"/>
    </row>
    <row r="9" spans="1:10" ht="18" x14ac:dyDescent="0.2">
      <c r="A9" s="131"/>
      <c r="B9" s="23" t="s">
        <v>0</v>
      </c>
      <c r="C9" s="23" t="s">
        <v>1</v>
      </c>
      <c r="D9" s="99" t="s">
        <v>13</v>
      </c>
      <c r="E9" s="23" t="s">
        <v>1</v>
      </c>
      <c r="F9" s="99" t="s">
        <v>13</v>
      </c>
      <c r="G9" s="23" t="s">
        <v>1</v>
      </c>
      <c r="H9" s="99" t="s">
        <v>13</v>
      </c>
      <c r="I9" s="23" t="s">
        <v>1</v>
      </c>
      <c r="J9" s="99" t="s">
        <v>13</v>
      </c>
    </row>
    <row r="10" spans="1:10" ht="18" x14ac:dyDescent="0.2">
      <c r="A10" s="100"/>
      <c r="B10" s="132" t="s">
        <v>10</v>
      </c>
      <c r="C10" s="133"/>
      <c r="D10" s="133"/>
      <c r="E10" s="133"/>
      <c r="F10" s="133"/>
      <c r="G10" s="133"/>
      <c r="H10" s="133"/>
      <c r="I10" s="133"/>
      <c r="J10" s="133"/>
    </row>
    <row r="11" spans="1:10" ht="37.5" customHeight="1" x14ac:dyDescent="0.2">
      <c r="A11" s="23">
        <v>1</v>
      </c>
      <c r="B11" s="101" t="s">
        <v>11</v>
      </c>
      <c r="C11" s="102" t="s">
        <v>32</v>
      </c>
      <c r="D11" s="103"/>
      <c r="E11" s="102" t="s">
        <v>32</v>
      </c>
      <c r="F11" s="103"/>
      <c r="G11" s="102" t="s">
        <v>32</v>
      </c>
      <c r="H11" s="103"/>
      <c r="I11" s="102" t="s">
        <v>32</v>
      </c>
      <c r="J11" s="103"/>
    </row>
    <row r="12" spans="1:10" ht="36" x14ac:dyDescent="0.2">
      <c r="A12" s="104">
        <v>2</v>
      </c>
      <c r="B12" s="105" t="s">
        <v>12</v>
      </c>
      <c r="C12" s="106" t="s">
        <v>38</v>
      </c>
      <c r="D12" s="103" t="s">
        <v>41</v>
      </c>
      <c r="E12" s="102" t="s">
        <v>32</v>
      </c>
      <c r="F12" s="103"/>
      <c r="G12" s="102" t="s">
        <v>32</v>
      </c>
      <c r="H12" s="103"/>
      <c r="I12" s="106" t="s">
        <v>38</v>
      </c>
      <c r="J12" s="103" t="s">
        <v>39</v>
      </c>
    </row>
    <row r="13" spans="1:10" ht="54" x14ac:dyDescent="0.2">
      <c r="A13" s="23">
        <v>3</v>
      </c>
      <c r="B13" s="105" t="s">
        <v>15</v>
      </c>
      <c r="C13" s="102" t="s">
        <v>32</v>
      </c>
      <c r="D13" s="103"/>
      <c r="E13" s="102" t="s">
        <v>32</v>
      </c>
      <c r="F13" s="103"/>
      <c r="G13" s="106" t="s">
        <v>38</v>
      </c>
      <c r="H13" s="103" t="s">
        <v>42</v>
      </c>
      <c r="I13" s="102" t="s">
        <v>32</v>
      </c>
      <c r="J13" s="103"/>
    </row>
    <row r="14" spans="1:10" ht="36" x14ac:dyDescent="0.2">
      <c r="A14" s="23">
        <v>4</v>
      </c>
      <c r="B14" s="105" t="s">
        <v>35</v>
      </c>
      <c r="C14" s="102" t="s">
        <v>43</v>
      </c>
      <c r="D14" s="103"/>
      <c r="E14" s="102" t="s">
        <v>32</v>
      </c>
      <c r="F14" s="103"/>
      <c r="G14" s="102" t="s">
        <v>32</v>
      </c>
      <c r="H14" s="103"/>
      <c r="I14" s="102" t="s">
        <v>43</v>
      </c>
      <c r="J14" s="103"/>
    </row>
    <row r="15" spans="1:10" ht="18" x14ac:dyDescent="0.2">
      <c r="A15" s="104">
        <v>5</v>
      </c>
      <c r="B15" s="105" t="s">
        <v>16</v>
      </c>
      <c r="C15" s="106" t="s">
        <v>38</v>
      </c>
      <c r="D15" s="107" t="s">
        <v>44</v>
      </c>
      <c r="E15" s="108" t="s">
        <v>32</v>
      </c>
      <c r="F15" s="107"/>
      <c r="G15" s="108" t="s">
        <v>32</v>
      </c>
      <c r="H15" s="107"/>
      <c r="I15" s="106" t="s">
        <v>38</v>
      </c>
      <c r="J15" s="107" t="s">
        <v>51</v>
      </c>
    </row>
    <row r="16" spans="1:10" ht="36" x14ac:dyDescent="0.2">
      <c r="A16" s="23">
        <v>6</v>
      </c>
      <c r="B16" s="109" t="s">
        <v>17</v>
      </c>
      <c r="C16" s="110" t="s">
        <v>32</v>
      </c>
      <c r="D16" s="111"/>
      <c r="E16" s="112" t="s">
        <v>32</v>
      </c>
      <c r="F16" s="111"/>
      <c r="G16" s="110" t="s">
        <v>32</v>
      </c>
      <c r="H16" s="111"/>
      <c r="I16" s="108" t="s">
        <v>32</v>
      </c>
      <c r="J16" s="110"/>
    </row>
    <row r="17" spans="1:10" ht="36" x14ac:dyDescent="0.2">
      <c r="A17" s="23">
        <v>7</v>
      </c>
      <c r="B17" s="109" t="s">
        <v>29</v>
      </c>
      <c r="C17" s="113" t="s">
        <v>32</v>
      </c>
      <c r="D17" s="114"/>
      <c r="E17" s="113" t="s">
        <v>32</v>
      </c>
      <c r="F17" s="114"/>
      <c r="G17" s="113" t="s">
        <v>32</v>
      </c>
      <c r="H17" s="114"/>
      <c r="I17" s="102" t="s">
        <v>32</v>
      </c>
      <c r="J17" s="113"/>
    </row>
    <row r="18" spans="1:10" ht="72" x14ac:dyDescent="0.2">
      <c r="A18" s="104">
        <v>8</v>
      </c>
      <c r="B18" s="105" t="s">
        <v>18</v>
      </c>
      <c r="C18" s="106" t="s">
        <v>38</v>
      </c>
      <c r="D18" s="103" t="s">
        <v>45</v>
      </c>
      <c r="E18" s="113" t="s">
        <v>32</v>
      </c>
      <c r="F18" s="103" t="s">
        <v>141</v>
      </c>
      <c r="G18" s="102" t="s">
        <v>32</v>
      </c>
      <c r="H18" s="103"/>
      <c r="I18" s="106" t="s">
        <v>38</v>
      </c>
      <c r="J18" s="102"/>
    </row>
    <row r="19" spans="1:10" ht="54" x14ac:dyDescent="0.2">
      <c r="A19" s="23">
        <v>9</v>
      </c>
      <c r="B19" s="105" t="s">
        <v>19</v>
      </c>
      <c r="C19" s="102" t="s">
        <v>38</v>
      </c>
      <c r="D19" s="103" t="s">
        <v>46</v>
      </c>
      <c r="E19" s="102" t="s">
        <v>32</v>
      </c>
      <c r="F19" s="103"/>
      <c r="G19" s="102" t="s">
        <v>32</v>
      </c>
      <c r="H19" s="103"/>
      <c r="I19" s="102" t="s">
        <v>32</v>
      </c>
      <c r="J19" s="108"/>
    </row>
    <row r="20" spans="1:10" ht="18" x14ac:dyDescent="0.2">
      <c r="A20" s="23">
        <v>10</v>
      </c>
      <c r="B20" s="105" t="s">
        <v>47</v>
      </c>
      <c r="C20" s="106" t="s">
        <v>38</v>
      </c>
      <c r="D20" s="103" t="s">
        <v>44</v>
      </c>
      <c r="E20" s="102" t="s">
        <v>32</v>
      </c>
      <c r="F20" s="103"/>
      <c r="G20" s="102" t="s">
        <v>32</v>
      </c>
      <c r="H20" s="103"/>
      <c r="I20" s="106" t="s">
        <v>38</v>
      </c>
      <c r="J20" s="108"/>
    </row>
    <row r="21" spans="1:10" ht="18" x14ac:dyDescent="0.2">
      <c r="A21" s="104">
        <v>11</v>
      </c>
      <c r="B21" s="105" t="s">
        <v>20</v>
      </c>
      <c r="C21" s="113" t="s">
        <v>32</v>
      </c>
      <c r="D21" s="103"/>
      <c r="E21" s="113" t="s">
        <v>32</v>
      </c>
      <c r="F21" s="103"/>
      <c r="G21" s="113" t="s">
        <v>32</v>
      </c>
      <c r="H21" s="103"/>
      <c r="I21" s="102" t="s">
        <v>32</v>
      </c>
      <c r="J21" s="108"/>
    </row>
    <row r="22" spans="1:10" ht="18" x14ac:dyDescent="0.2">
      <c r="A22" s="23">
        <v>12</v>
      </c>
      <c r="B22" s="105" t="s">
        <v>21</v>
      </c>
      <c r="C22" s="113" t="s">
        <v>32</v>
      </c>
      <c r="D22" s="103"/>
      <c r="E22" s="113" t="s">
        <v>32</v>
      </c>
      <c r="F22" s="103"/>
      <c r="G22" s="113" t="s">
        <v>32</v>
      </c>
      <c r="H22" s="103"/>
      <c r="I22" s="102" t="s">
        <v>32</v>
      </c>
      <c r="J22" s="108"/>
    </row>
    <row r="23" spans="1:10" ht="18" x14ac:dyDescent="0.2">
      <c r="A23" s="23">
        <v>13</v>
      </c>
      <c r="B23" s="105" t="s">
        <v>22</v>
      </c>
      <c r="C23" s="113" t="s">
        <v>32</v>
      </c>
      <c r="D23" s="103"/>
      <c r="E23" s="113" t="s">
        <v>32</v>
      </c>
      <c r="F23" s="103"/>
      <c r="G23" s="113" t="s">
        <v>32</v>
      </c>
      <c r="H23" s="103"/>
      <c r="I23" s="102" t="s">
        <v>32</v>
      </c>
      <c r="J23" s="108"/>
    </row>
    <row r="24" spans="1:10" ht="18" x14ac:dyDescent="0.2">
      <c r="A24" s="104">
        <v>14</v>
      </c>
      <c r="B24" s="105" t="s">
        <v>23</v>
      </c>
      <c r="C24" s="113" t="s">
        <v>32</v>
      </c>
      <c r="D24" s="103"/>
      <c r="E24" s="113" t="s">
        <v>32</v>
      </c>
      <c r="F24" s="103"/>
      <c r="G24" s="113" t="s">
        <v>32</v>
      </c>
      <c r="H24" s="103"/>
      <c r="I24" s="102" t="s">
        <v>32</v>
      </c>
      <c r="J24" s="108"/>
    </row>
    <row r="25" spans="1:10" ht="72" x14ac:dyDescent="0.2">
      <c r="A25" s="23">
        <v>15</v>
      </c>
      <c r="B25" s="105" t="s">
        <v>24</v>
      </c>
      <c r="C25" s="106" t="s">
        <v>38</v>
      </c>
      <c r="D25" s="103" t="s">
        <v>48</v>
      </c>
      <c r="E25" s="113" t="s">
        <v>49</v>
      </c>
      <c r="F25" s="103"/>
      <c r="G25" s="102" t="s">
        <v>32</v>
      </c>
      <c r="H25" s="103"/>
      <c r="I25" s="106" t="s">
        <v>38</v>
      </c>
      <c r="J25" s="110" t="s">
        <v>52</v>
      </c>
    </row>
    <row r="26" spans="1:10" s="18" customFormat="1" ht="69.75" customHeight="1" x14ac:dyDescent="0.2">
      <c r="A26" s="134" t="s">
        <v>3</v>
      </c>
      <c r="B26" s="134"/>
      <c r="C26" s="135" t="s">
        <v>50</v>
      </c>
      <c r="D26" s="136"/>
      <c r="E26" s="169" t="s">
        <v>71</v>
      </c>
      <c r="F26" s="170"/>
      <c r="G26" s="135" t="s">
        <v>50</v>
      </c>
      <c r="H26" s="136"/>
      <c r="I26" s="135" t="s">
        <v>40</v>
      </c>
      <c r="J26" s="136"/>
    </row>
    <row r="27" spans="1:10" ht="18" x14ac:dyDescent="0.2">
      <c r="A27" s="115"/>
      <c r="B27" s="24"/>
      <c r="C27" s="24"/>
      <c r="D27" s="24"/>
      <c r="E27" s="24"/>
      <c r="F27" s="24"/>
      <c r="G27" s="24"/>
      <c r="H27" s="24"/>
      <c r="I27" s="24"/>
      <c r="J27" s="24"/>
    </row>
    <row r="28" spans="1:10" ht="18.75" customHeight="1" x14ac:dyDescent="0.2">
      <c r="A28" s="115"/>
      <c r="B28" s="116"/>
      <c r="C28" s="116"/>
      <c r="D28" s="116"/>
      <c r="E28" s="116"/>
      <c r="F28" s="116"/>
      <c r="G28" s="116"/>
      <c r="H28" s="116"/>
      <c r="I28" s="116"/>
      <c r="J28" s="116"/>
    </row>
    <row r="29" spans="1:10" ht="12.75" customHeight="1" x14ac:dyDescent="0.2">
      <c r="A29" s="115"/>
      <c r="B29" s="24"/>
      <c r="C29" s="24"/>
      <c r="D29" s="24"/>
      <c r="E29" s="24"/>
      <c r="F29" s="24"/>
      <c r="G29" s="24"/>
      <c r="H29" s="24"/>
      <c r="I29" s="24"/>
      <c r="J29" s="24"/>
    </row>
    <row r="30" spans="1:10" ht="17.25" customHeight="1" x14ac:dyDescent="0.2">
      <c r="A30" s="115"/>
      <c r="B30" s="117"/>
      <c r="C30" s="117"/>
      <c r="D30" s="117"/>
      <c r="E30" s="117"/>
      <c r="F30" s="117"/>
      <c r="G30" s="117"/>
      <c r="H30" s="117"/>
      <c r="I30" s="117"/>
      <c r="J30" s="117"/>
    </row>
    <row r="31" spans="1:10" ht="21.75" customHeight="1" x14ac:dyDescent="0.3">
      <c r="A31" s="115"/>
      <c r="B31" s="118" t="s">
        <v>5</v>
      </c>
      <c r="C31" s="118"/>
      <c r="D31" s="118"/>
      <c r="E31" s="118" t="s">
        <v>25</v>
      </c>
      <c r="F31" s="118"/>
      <c r="G31" s="118"/>
      <c r="H31" s="118"/>
      <c r="I31" s="118"/>
    </row>
    <row r="32" spans="1:10" ht="21" customHeight="1" x14ac:dyDescent="0.3">
      <c r="A32" s="115"/>
      <c r="B32" s="118" t="s">
        <v>6</v>
      </c>
      <c r="C32" s="118"/>
      <c r="D32" s="118"/>
      <c r="E32" s="118" t="s">
        <v>26</v>
      </c>
      <c r="F32" s="118"/>
      <c r="G32" s="118"/>
      <c r="H32" s="118"/>
      <c r="I32" s="118"/>
    </row>
    <row r="33" spans="1:10" ht="21" customHeight="1" x14ac:dyDescent="0.3">
      <c r="A33" s="115"/>
      <c r="B33" s="118" t="s">
        <v>7</v>
      </c>
      <c r="C33" s="118"/>
      <c r="D33" s="118"/>
      <c r="E33" s="118" t="s">
        <v>27</v>
      </c>
      <c r="F33" s="118"/>
      <c r="G33" s="118"/>
      <c r="H33" s="118"/>
      <c r="I33" s="118"/>
    </row>
    <row r="34" spans="1:10" ht="14.25" customHeight="1" x14ac:dyDescent="0.25">
      <c r="A34" s="115"/>
      <c r="B34" s="119"/>
      <c r="C34" s="119"/>
      <c r="D34" s="119"/>
      <c r="E34" s="119"/>
      <c r="F34" s="119"/>
      <c r="G34" s="119"/>
      <c r="H34" s="119"/>
      <c r="I34" s="119"/>
      <c r="J34" s="119"/>
    </row>
    <row r="35" spans="1:10" ht="14.25" customHeight="1" x14ac:dyDescent="0.25">
      <c r="B35" s="22"/>
      <c r="C35" s="22"/>
      <c r="D35" s="22"/>
      <c r="E35" s="22"/>
      <c r="F35" s="22"/>
      <c r="G35" s="22"/>
      <c r="H35" s="22"/>
      <c r="I35" s="22"/>
      <c r="J35" s="22"/>
    </row>
    <row r="36" spans="1:10" ht="14.25" customHeight="1" x14ac:dyDescent="0.2">
      <c r="B36" s="26"/>
      <c r="C36" s="26"/>
      <c r="D36" s="26"/>
      <c r="E36" s="26"/>
      <c r="F36" s="26"/>
      <c r="G36" s="26"/>
      <c r="H36" s="26"/>
      <c r="I36" s="26"/>
      <c r="J36" s="26"/>
    </row>
    <row r="37" spans="1:10" ht="14.25" customHeight="1" x14ac:dyDescent="0.25">
      <c r="B37" s="22"/>
      <c r="C37" s="22"/>
      <c r="D37" s="22"/>
      <c r="E37" s="22"/>
      <c r="F37" s="22"/>
      <c r="G37" s="22"/>
      <c r="H37" s="22"/>
      <c r="I37" s="22"/>
      <c r="J37" s="22"/>
    </row>
    <row r="38" spans="1:10" ht="14.25" customHeight="1" x14ac:dyDescent="0.25">
      <c r="B38" s="22"/>
      <c r="C38" s="22"/>
      <c r="D38" s="22"/>
      <c r="E38" s="22"/>
      <c r="F38" s="22"/>
      <c r="G38" s="22"/>
      <c r="H38" s="22"/>
      <c r="I38" s="22"/>
      <c r="J38" s="22"/>
    </row>
    <row r="39" spans="1:10" ht="14.25" customHeight="1" x14ac:dyDescent="0.25">
      <c r="B39" s="22"/>
      <c r="C39" s="22"/>
      <c r="D39" s="22"/>
      <c r="E39" s="22"/>
      <c r="F39" s="22"/>
      <c r="G39" s="22"/>
      <c r="H39" s="22"/>
      <c r="I39" s="22"/>
      <c r="J39" s="22"/>
    </row>
    <row r="45" spans="1:10" s="20" customFormat="1" x14ac:dyDescent="0.2">
      <c r="A45" s="19"/>
    </row>
    <row r="46" spans="1:10" s="20" customFormat="1" x14ac:dyDescent="0.2">
      <c r="A46" s="19"/>
    </row>
    <row r="47" spans="1:10" s="20" customFormat="1" x14ac:dyDescent="0.2">
      <c r="A47" s="19"/>
    </row>
    <row r="48" spans="1:10" s="20" customFormat="1" x14ac:dyDescent="0.2">
      <c r="A48" s="19"/>
    </row>
    <row r="49" spans="1:1" s="20" customFormat="1" x14ac:dyDescent="0.2">
      <c r="A49" s="19"/>
    </row>
  </sheetData>
  <mergeCells count="22">
    <mergeCell ref="B10:J10"/>
    <mergeCell ref="A26:B26"/>
    <mergeCell ref="C26:D26"/>
    <mergeCell ref="E26:F26"/>
    <mergeCell ref="G26:H26"/>
    <mergeCell ref="I26:J26"/>
    <mergeCell ref="A7:A9"/>
    <mergeCell ref="B7:B8"/>
    <mergeCell ref="C7:D7"/>
    <mergeCell ref="E7:F7"/>
    <mergeCell ref="G7:H7"/>
    <mergeCell ref="I7:J7"/>
    <mergeCell ref="C8:D8"/>
    <mergeCell ref="E8:F8"/>
    <mergeCell ref="G8:H8"/>
    <mergeCell ref="I8:J8"/>
    <mergeCell ref="B6:J6"/>
    <mergeCell ref="B1:J1"/>
    <mergeCell ref="B2:J2"/>
    <mergeCell ref="B3:J3"/>
    <mergeCell ref="B4:J4"/>
    <mergeCell ref="B5:J5"/>
  </mergeCells>
  <printOptions horizontalCentered="1" verticalCentered="1"/>
  <pageMargins left="0.59055118110236227" right="0.59055118110236227" top="0.59055118110236227" bottom="0.59055118110236227" header="0.31496062992125984" footer="0.31496062992125984"/>
  <pageSetup paperSize="52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topLeftCell="A7" zoomScale="80" zoomScaleNormal="80" workbookViewId="0">
      <selection activeCell="M18" sqref="M18"/>
    </sheetView>
  </sheetViews>
  <sheetFormatPr baseColWidth="10" defaultRowHeight="12.75" x14ac:dyDescent="0.2"/>
  <cols>
    <col min="2" max="2" width="29" customWidth="1"/>
    <col min="4" max="4" width="18.140625" customWidth="1"/>
    <col min="6" max="6" width="23.140625" customWidth="1"/>
    <col min="8" max="8" width="19" customWidth="1"/>
    <col min="10" max="10" width="19.28515625" customWidth="1"/>
  </cols>
  <sheetData>
    <row r="1" spans="1:12" ht="15.75" x14ac:dyDescent="0.2">
      <c r="A1" s="73" t="s">
        <v>120</v>
      </c>
      <c r="B1" s="1"/>
      <c r="C1" s="1"/>
      <c r="D1" s="1"/>
      <c r="E1" s="1"/>
      <c r="F1" s="1"/>
      <c r="G1" s="1"/>
      <c r="H1" s="1"/>
      <c r="I1" s="1"/>
      <c r="J1" s="1"/>
      <c r="K1" s="1"/>
      <c r="L1" s="1"/>
    </row>
    <row r="2" spans="1:12" ht="15.75" x14ac:dyDescent="0.2">
      <c r="A2" s="73" t="s">
        <v>121</v>
      </c>
      <c r="B2" s="1"/>
      <c r="C2" s="1"/>
      <c r="D2" s="1"/>
    </row>
    <row r="3" spans="1:12" x14ac:dyDescent="0.2">
      <c r="A3" s="3"/>
      <c r="B3" s="3"/>
      <c r="C3" s="3"/>
      <c r="D3" s="3"/>
      <c r="E3" s="3"/>
      <c r="F3" s="3"/>
      <c r="G3" s="3"/>
      <c r="H3" s="3"/>
      <c r="I3" s="3"/>
      <c r="J3" s="3"/>
      <c r="K3" s="3"/>
      <c r="L3" s="3"/>
    </row>
    <row r="4" spans="1:12" ht="15.75" x14ac:dyDescent="0.2">
      <c r="A4" s="73" t="s">
        <v>54</v>
      </c>
      <c r="B4" s="1"/>
      <c r="C4" s="1"/>
      <c r="D4" s="1"/>
      <c r="E4" s="1"/>
      <c r="F4" s="1"/>
      <c r="G4" s="1"/>
      <c r="H4" s="1"/>
      <c r="I4" s="1"/>
      <c r="J4" s="1"/>
      <c r="K4" s="1"/>
      <c r="L4" s="1"/>
    </row>
    <row r="5" spans="1:12" ht="15.75" x14ac:dyDescent="0.2">
      <c r="A5" s="73" t="s">
        <v>122</v>
      </c>
      <c r="B5" s="1"/>
      <c r="C5" s="1"/>
      <c r="D5" s="1"/>
      <c r="E5" s="1"/>
      <c r="F5" s="1"/>
      <c r="G5" s="1"/>
      <c r="H5" s="1"/>
      <c r="I5" s="1"/>
      <c r="J5" s="1"/>
      <c r="K5" s="1"/>
      <c r="L5" s="1"/>
    </row>
    <row r="6" spans="1:12" x14ac:dyDescent="0.2">
      <c r="A6" s="3"/>
      <c r="B6" s="3"/>
      <c r="C6" s="3"/>
      <c r="D6" s="3"/>
      <c r="E6" s="3"/>
      <c r="F6" s="3"/>
      <c r="G6" s="3"/>
      <c r="H6" s="3"/>
      <c r="I6" s="3"/>
      <c r="J6" s="3"/>
      <c r="K6" s="3"/>
      <c r="L6" s="3"/>
    </row>
    <row r="7" spans="1:12" x14ac:dyDescent="0.2">
      <c r="A7" s="150" t="s">
        <v>123</v>
      </c>
      <c r="B7" s="150"/>
      <c r="C7" s="74"/>
      <c r="D7" s="74"/>
      <c r="E7" s="75"/>
      <c r="F7" s="75"/>
      <c r="G7" s="75"/>
      <c r="H7" s="75"/>
      <c r="I7" s="75"/>
      <c r="J7" s="75"/>
      <c r="K7" s="75"/>
      <c r="L7" s="75"/>
    </row>
    <row r="8" spans="1:12" x14ac:dyDescent="0.2">
      <c r="A8" s="76"/>
      <c r="B8" s="77"/>
      <c r="C8" s="77"/>
      <c r="D8" s="77"/>
      <c r="E8" s="77"/>
      <c r="F8" s="77"/>
      <c r="G8" s="77"/>
      <c r="H8" s="77"/>
      <c r="I8" s="77"/>
      <c r="J8" s="77"/>
      <c r="K8" s="77"/>
      <c r="L8" s="77"/>
    </row>
    <row r="9" spans="1:12" ht="15.75" x14ac:dyDescent="0.2">
      <c r="A9" s="78"/>
      <c r="B9" s="79"/>
      <c r="C9" s="151">
        <v>1</v>
      </c>
      <c r="D9" s="151"/>
      <c r="E9" s="151">
        <v>2</v>
      </c>
      <c r="F9" s="151"/>
      <c r="G9" s="151">
        <v>3</v>
      </c>
      <c r="H9" s="151"/>
      <c r="I9" s="152">
        <v>4</v>
      </c>
      <c r="J9" s="153"/>
      <c r="K9" s="20"/>
      <c r="L9" s="20"/>
    </row>
    <row r="10" spans="1:12" ht="38.25" customHeight="1" x14ac:dyDescent="0.2">
      <c r="A10" s="146" t="s">
        <v>2</v>
      </c>
      <c r="B10" s="148" t="s">
        <v>0</v>
      </c>
      <c r="C10" s="139" t="s">
        <v>124</v>
      </c>
      <c r="D10" s="139"/>
      <c r="E10" s="139" t="s">
        <v>34</v>
      </c>
      <c r="F10" s="139"/>
      <c r="G10" s="139" t="s">
        <v>36</v>
      </c>
      <c r="H10" s="139"/>
      <c r="I10" s="139" t="s">
        <v>125</v>
      </c>
      <c r="J10" s="139"/>
      <c r="K10" s="20"/>
      <c r="L10" s="20"/>
    </row>
    <row r="11" spans="1:12" ht="25.5" x14ac:dyDescent="0.2">
      <c r="A11" s="147"/>
      <c r="B11" s="149"/>
      <c r="C11" s="8" t="s">
        <v>1</v>
      </c>
      <c r="D11" s="9" t="s">
        <v>59</v>
      </c>
      <c r="E11" s="8" t="s">
        <v>1</v>
      </c>
      <c r="F11" s="9" t="s">
        <v>59</v>
      </c>
      <c r="G11" s="8" t="s">
        <v>1</v>
      </c>
      <c r="H11" s="9" t="s">
        <v>59</v>
      </c>
      <c r="I11" s="8" t="s">
        <v>1</v>
      </c>
      <c r="J11" s="9" t="s">
        <v>59</v>
      </c>
      <c r="K11" s="20"/>
      <c r="L11" s="20"/>
    </row>
    <row r="12" spans="1:12" ht="25.5" x14ac:dyDescent="0.2">
      <c r="A12" s="80" t="s">
        <v>126</v>
      </c>
      <c r="B12" s="81" t="s">
        <v>127</v>
      </c>
      <c r="C12" s="82"/>
      <c r="D12" s="82"/>
      <c r="E12" s="82"/>
      <c r="F12" s="82"/>
      <c r="G12" s="82"/>
      <c r="H12" s="82"/>
      <c r="I12" s="82"/>
      <c r="J12" s="82"/>
      <c r="K12" s="20"/>
      <c r="L12" s="20"/>
    </row>
    <row r="13" spans="1:12" ht="25.5" x14ac:dyDescent="0.2">
      <c r="A13" s="83"/>
      <c r="B13" s="84" t="s">
        <v>128</v>
      </c>
      <c r="C13" s="9"/>
      <c r="D13" s="85"/>
      <c r="E13" s="9" t="s">
        <v>32</v>
      </c>
      <c r="F13" s="85" t="s">
        <v>129</v>
      </c>
      <c r="G13" s="9" t="s">
        <v>32</v>
      </c>
      <c r="H13" s="85" t="s">
        <v>129</v>
      </c>
      <c r="I13" s="85"/>
      <c r="J13" s="85"/>
      <c r="K13" s="20"/>
      <c r="L13" s="20"/>
    </row>
    <row r="14" spans="1:12" x14ac:dyDescent="0.2">
      <c r="A14" s="83"/>
      <c r="B14" s="86" t="s">
        <v>130</v>
      </c>
      <c r="C14" s="9"/>
      <c r="D14" s="85"/>
      <c r="E14" s="9" t="s">
        <v>32</v>
      </c>
      <c r="F14" s="85" t="s">
        <v>129</v>
      </c>
      <c r="G14" s="9" t="s">
        <v>32</v>
      </c>
      <c r="H14" s="85" t="s">
        <v>129</v>
      </c>
      <c r="I14" s="85"/>
      <c r="J14" s="85"/>
      <c r="K14" s="20"/>
      <c r="L14" s="20"/>
    </row>
    <row r="15" spans="1:12" x14ac:dyDescent="0.2">
      <c r="A15" s="83"/>
      <c r="B15" s="87" t="s">
        <v>131</v>
      </c>
      <c r="C15" s="9"/>
      <c r="D15" s="85"/>
      <c r="E15" s="9" t="s">
        <v>32</v>
      </c>
      <c r="F15" s="85" t="s">
        <v>129</v>
      </c>
      <c r="G15" s="9" t="s">
        <v>32</v>
      </c>
      <c r="H15" s="85" t="s">
        <v>129</v>
      </c>
      <c r="I15" s="85"/>
      <c r="J15" s="85"/>
      <c r="K15" s="20"/>
      <c r="L15" s="20"/>
    </row>
    <row r="16" spans="1:12" ht="13.5" thickBot="1" x14ac:dyDescent="0.25">
      <c r="A16" s="88"/>
      <c r="B16" s="89"/>
      <c r="C16" s="90"/>
      <c r="D16" s="91"/>
      <c r="E16" s="9"/>
      <c r="F16" s="92"/>
      <c r="G16" s="9"/>
      <c r="H16" s="92"/>
      <c r="I16" s="91"/>
      <c r="J16" s="91"/>
      <c r="K16" s="20"/>
      <c r="L16" s="20"/>
    </row>
    <row r="17" spans="1:12" ht="16.5" thickBot="1" x14ac:dyDescent="0.25">
      <c r="A17" s="140" t="s">
        <v>3</v>
      </c>
      <c r="B17" s="141"/>
      <c r="C17" s="142" t="s">
        <v>50</v>
      </c>
      <c r="D17" s="143"/>
      <c r="E17" s="144" t="s">
        <v>71</v>
      </c>
      <c r="F17" s="145"/>
      <c r="G17" s="144" t="s">
        <v>71</v>
      </c>
      <c r="H17" s="145"/>
      <c r="I17" s="142" t="s">
        <v>50</v>
      </c>
      <c r="J17" s="143"/>
      <c r="K17" s="18"/>
      <c r="L17" s="18"/>
    </row>
    <row r="18" spans="1:12" x14ac:dyDescent="0.2">
      <c r="A18" s="19"/>
      <c r="B18" s="20"/>
      <c r="C18" s="20"/>
      <c r="D18" s="20"/>
      <c r="E18" s="20"/>
      <c r="F18" s="20"/>
      <c r="G18" s="20"/>
      <c r="H18" s="20"/>
      <c r="I18" s="20"/>
      <c r="J18" s="20"/>
      <c r="K18" s="20"/>
      <c r="L18" s="20"/>
    </row>
    <row r="19" spans="1:12" x14ac:dyDescent="0.2">
      <c r="A19" s="19"/>
      <c r="B19" s="20"/>
      <c r="C19" s="20"/>
      <c r="D19" s="20"/>
      <c r="E19" s="20"/>
      <c r="F19" s="20"/>
      <c r="G19" s="20"/>
      <c r="H19" s="20"/>
      <c r="I19" s="20"/>
      <c r="J19" s="20"/>
      <c r="K19" s="20"/>
      <c r="L19" s="20"/>
    </row>
    <row r="20" spans="1:12" ht="43.5" customHeight="1" x14ac:dyDescent="0.2">
      <c r="A20" s="19"/>
      <c r="B20" s="137" t="s">
        <v>132</v>
      </c>
      <c r="C20" s="137"/>
      <c r="D20" s="137"/>
      <c r="E20" s="137"/>
      <c r="F20" s="137"/>
      <c r="G20" s="137"/>
      <c r="H20" s="137"/>
      <c r="I20" s="137"/>
      <c r="J20" s="20"/>
      <c r="K20" s="20"/>
      <c r="L20" s="20"/>
    </row>
    <row r="21" spans="1:12" x14ac:dyDescent="0.2">
      <c r="A21" s="19"/>
      <c r="B21" s="93"/>
      <c r="C21" s="93"/>
      <c r="D21" s="93"/>
      <c r="E21" s="93"/>
      <c r="F21" s="93"/>
      <c r="G21" s="93"/>
      <c r="H21" s="93"/>
      <c r="I21" s="138"/>
      <c r="J21" s="138"/>
      <c r="K21" s="20"/>
      <c r="L21" s="20"/>
    </row>
    <row r="22" spans="1:12" x14ac:dyDescent="0.2">
      <c r="A22" s="19"/>
      <c r="B22" s="20"/>
      <c r="C22" s="20"/>
      <c r="D22" s="20"/>
      <c r="E22" s="20"/>
      <c r="F22" s="20"/>
      <c r="G22" s="20"/>
      <c r="H22" s="20"/>
      <c r="I22" s="20"/>
      <c r="J22" s="20"/>
      <c r="K22" s="20"/>
      <c r="L22" s="20"/>
    </row>
    <row r="23" spans="1:12" ht="15.75" x14ac:dyDescent="0.2">
      <c r="A23" s="19"/>
      <c r="B23" s="25" t="s">
        <v>85</v>
      </c>
      <c r="C23" s="25"/>
      <c r="D23" s="25"/>
      <c r="E23" s="94"/>
      <c r="F23" s="94"/>
      <c r="G23" s="94"/>
      <c r="H23" s="94"/>
      <c r="I23" s="94"/>
      <c r="J23" s="94"/>
      <c r="K23" s="94"/>
      <c r="L23" s="94"/>
    </row>
    <row r="24" spans="1:12" x14ac:dyDescent="0.2">
      <c r="A24" s="19"/>
      <c r="B24" s="20"/>
      <c r="C24" s="20"/>
      <c r="D24" s="20"/>
      <c r="E24" s="95"/>
      <c r="F24" s="20"/>
      <c r="G24" s="95"/>
      <c r="H24" s="20"/>
      <c r="I24" s="20"/>
      <c r="J24" s="20"/>
      <c r="K24" s="95"/>
      <c r="L24" s="20"/>
    </row>
    <row r="25" spans="1:12" x14ac:dyDescent="0.2">
      <c r="A25" s="19"/>
      <c r="B25" s="20"/>
      <c r="C25" s="20"/>
      <c r="D25" s="20"/>
      <c r="E25" s="20"/>
      <c r="F25" s="20"/>
      <c r="G25" s="20"/>
      <c r="H25" s="20"/>
      <c r="I25" s="20"/>
      <c r="J25" s="20"/>
      <c r="K25" s="20"/>
      <c r="L25" s="20"/>
    </row>
    <row r="26" spans="1:12" ht="15.75" x14ac:dyDescent="0.2">
      <c r="A26" s="19"/>
      <c r="B26" s="26" t="s">
        <v>133</v>
      </c>
      <c r="C26" s="26"/>
      <c r="D26" s="26"/>
      <c r="E26" s="20"/>
      <c r="F26" s="20"/>
      <c r="G26" s="20"/>
      <c r="H26" s="20"/>
      <c r="I26" s="20"/>
      <c r="J26" s="20"/>
      <c r="K26" s="20"/>
      <c r="L26" s="20"/>
    </row>
    <row r="27" spans="1:12" ht="15.75" x14ac:dyDescent="0.25">
      <c r="A27" s="19"/>
      <c r="B27" s="22" t="s">
        <v>26</v>
      </c>
      <c r="C27" s="22"/>
      <c r="D27" s="22"/>
      <c r="E27" s="20"/>
      <c r="F27" s="20"/>
      <c r="G27" s="20"/>
      <c r="H27" s="20"/>
      <c r="I27" s="20"/>
      <c r="J27" s="20"/>
      <c r="K27" s="20"/>
      <c r="L27" s="20"/>
    </row>
    <row r="28" spans="1:12" x14ac:dyDescent="0.2">
      <c r="A28" s="19"/>
      <c r="B28" s="20"/>
      <c r="C28" s="20"/>
      <c r="D28" s="20"/>
      <c r="E28" s="20"/>
      <c r="F28" s="20"/>
      <c r="G28" s="20"/>
      <c r="H28" s="20"/>
      <c r="I28" s="20"/>
      <c r="J28" s="20"/>
      <c r="K28" s="20"/>
      <c r="L28" s="20"/>
    </row>
    <row r="29" spans="1:12" x14ac:dyDescent="0.2">
      <c r="A29" s="19"/>
      <c r="B29" s="20"/>
      <c r="C29" s="20"/>
      <c r="D29" s="20"/>
      <c r="E29" s="20"/>
      <c r="F29" s="20"/>
      <c r="G29" s="20"/>
      <c r="H29" s="20"/>
      <c r="I29" s="20"/>
      <c r="J29" s="20"/>
      <c r="K29" s="20"/>
      <c r="L29" s="20"/>
    </row>
    <row r="30" spans="1:12" x14ac:dyDescent="0.2">
      <c r="A30" s="19"/>
      <c r="B30" s="20"/>
      <c r="C30" s="20"/>
      <c r="D30" s="20"/>
      <c r="E30" s="20"/>
      <c r="F30" s="20"/>
      <c r="G30" s="20"/>
      <c r="H30" s="20"/>
      <c r="I30" s="20"/>
      <c r="J30" s="20"/>
      <c r="K30" s="20"/>
      <c r="L30" s="20"/>
    </row>
  </sheetData>
  <mergeCells count="18">
    <mergeCell ref="A7:B7"/>
    <mergeCell ref="C9:D9"/>
    <mergeCell ref="E9:F9"/>
    <mergeCell ref="G9:H9"/>
    <mergeCell ref="I9:J9"/>
    <mergeCell ref="B20:I20"/>
    <mergeCell ref="I21:J21"/>
    <mergeCell ref="I10:J10"/>
    <mergeCell ref="A17:B17"/>
    <mergeCell ref="C17:D17"/>
    <mergeCell ref="E17:F17"/>
    <mergeCell ref="G17:H17"/>
    <mergeCell ref="I17:J17"/>
    <mergeCell ref="A10:A11"/>
    <mergeCell ref="B10:B11"/>
    <mergeCell ref="C10:D10"/>
    <mergeCell ref="E10:F10"/>
    <mergeCell ref="G10:H10"/>
  </mergeCells>
  <conditionalFormatting sqref="E17:F17">
    <cfRule type="cellIs" dxfId="126" priority="8" operator="equal">
      <formula>"NO HABIL"</formula>
    </cfRule>
  </conditionalFormatting>
  <conditionalFormatting sqref="E13:F14 E15">
    <cfRule type="cellIs" dxfId="125" priority="7" operator="equal">
      <formula>"NO"</formula>
    </cfRule>
  </conditionalFormatting>
  <conditionalFormatting sqref="F15">
    <cfRule type="cellIs" dxfId="124" priority="6" operator="equal">
      <formula>"NO"</formula>
    </cfRule>
  </conditionalFormatting>
  <conditionalFormatting sqref="G17:H17">
    <cfRule type="cellIs" dxfId="123" priority="5" operator="equal">
      <formula>"NO HABIL"</formula>
    </cfRule>
  </conditionalFormatting>
  <conditionalFormatting sqref="G13:J14 G15">
    <cfRule type="cellIs" dxfId="122" priority="4" operator="equal">
      <formula>"NO"</formula>
    </cfRule>
  </conditionalFormatting>
  <conditionalFormatting sqref="H15:J15">
    <cfRule type="cellIs" dxfId="121" priority="3" operator="equal">
      <formula>"NO"</formula>
    </cfRule>
  </conditionalFormatting>
  <conditionalFormatting sqref="C13:D14 C15">
    <cfRule type="cellIs" dxfId="120" priority="2" operator="equal">
      <formula>"NO"</formula>
    </cfRule>
  </conditionalFormatting>
  <conditionalFormatting sqref="D15">
    <cfRule type="cellIs" dxfId="119"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80"/>
  <sheetViews>
    <sheetView view="pageBreakPreview" topLeftCell="B22" zoomScale="60" zoomScaleNormal="80" zoomScalePageLayoutView="70" workbookViewId="0">
      <selection activeCell="J14" sqref="J14"/>
    </sheetView>
  </sheetViews>
  <sheetFormatPr baseColWidth="10" defaultColWidth="11.42578125" defaultRowHeight="12.75" x14ac:dyDescent="0.2"/>
  <cols>
    <col min="1" max="1" width="10.42578125" style="19" customWidth="1"/>
    <col min="2" max="2" width="138.7109375" style="20" customWidth="1"/>
    <col min="3" max="3" width="15.7109375" style="21" customWidth="1"/>
    <col min="4" max="4" width="55.7109375" style="21" customWidth="1"/>
    <col min="5" max="5" width="15.7109375" style="21" customWidth="1"/>
    <col min="6" max="6" width="56" style="21" customWidth="1"/>
    <col min="7" max="7" width="15.7109375" style="21" customWidth="1"/>
    <col min="8" max="8" width="53.140625" style="21" customWidth="1"/>
    <col min="9" max="9" width="15.7109375" style="21" customWidth="1"/>
    <col min="10" max="10" width="66.7109375" style="21" customWidth="1"/>
    <col min="11" max="16384" width="11.42578125" style="7"/>
  </cols>
  <sheetData>
    <row r="1" spans="1:10" s="2" customFormat="1" ht="17.25" customHeight="1" x14ac:dyDescent="0.2">
      <c r="A1" s="1" t="s">
        <v>8</v>
      </c>
      <c r="B1" s="1"/>
      <c r="C1" s="1"/>
      <c r="D1" s="1"/>
      <c r="E1" s="1"/>
      <c r="F1" s="1"/>
      <c r="G1" s="1"/>
      <c r="H1" s="1"/>
      <c r="I1" s="1"/>
      <c r="J1" s="1"/>
    </row>
    <row r="2" spans="1:10" s="2" customFormat="1" ht="17.25" customHeight="1" x14ac:dyDescent="0.2">
      <c r="A2" s="1" t="s">
        <v>53</v>
      </c>
      <c r="B2" s="1"/>
      <c r="C2" s="1"/>
      <c r="D2" s="1"/>
      <c r="E2" s="1"/>
      <c r="F2" s="1"/>
      <c r="G2" s="1"/>
      <c r="H2" s="1"/>
      <c r="I2" s="1"/>
      <c r="J2" s="1"/>
    </row>
    <row r="3" spans="1:10" s="2" customFormat="1" ht="8.25" customHeight="1" x14ac:dyDescent="0.2">
      <c r="A3" s="3"/>
      <c r="B3" s="3"/>
      <c r="C3" s="3"/>
      <c r="D3" s="3"/>
      <c r="E3" s="3"/>
      <c r="F3" s="3"/>
      <c r="G3" s="3"/>
      <c r="H3" s="3"/>
      <c r="I3" s="3"/>
      <c r="J3" s="3"/>
    </row>
    <row r="4" spans="1:10" s="2" customFormat="1" ht="17.25" customHeight="1" x14ac:dyDescent="0.2">
      <c r="A4" s="1" t="s">
        <v>54</v>
      </c>
      <c r="B4" s="1"/>
      <c r="C4" s="1"/>
      <c r="D4" s="1"/>
      <c r="E4" s="1"/>
      <c r="F4" s="1"/>
      <c r="G4" s="1"/>
      <c r="H4" s="1"/>
      <c r="I4" s="1"/>
      <c r="J4" s="1"/>
    </row>
    <row r="5" spans="1:10" s="2" customFormat="1" ht="16.5" customHeight="1" x14ac:dyDescent="0.2">
      <c r="A5" s="1" t="s">
        <v>55</v>
      </c>
      <c r="B5" s="1"/>
      <c r="C5" s="1"/>
      <c r="D5" s="1"/>
      <c r="E5" s="1"/>
      <c r="F5" s="1"/>
      <c r="G5" s="1"/>
      <c r="H5" s="1"/>
      <c r="I5" s="1"/>
      <c r="J5" s="1"/>
    </row>
    <row r="6" spans="1:10" s="2" customFormat="1" ht="9.75" customHeight="1" x14ac:dyDescent="0.2">
      <c r="A6" s="3"/>
      <c r="B6" s="3"/>
      <c r="C6" s="3"/>
      <c r="D6" s="3"/>
      <c r="E6" s="3"/>
      <c r="F6" s="3"/>
      <c r="G6" s="3"/>
      <c r="H6" s="3"/>
      <c r="I6" s="3"/>
      <c r="J6" s="3"/>
    </row>
    <row r="7" spans="1:10" s="2" customFormat="1" ht="76.5" customHeight="1" x14ac:dyDescent="0.2">
      <c r="A7" s="154" t="s">
        <v>56</v>
      </c>
      <c r="B7" s="154"/>
      <c r="C7" s="4"/>
      <c r="D7" s="4"/>
      <c r="E7" s="4"/>
      <c r="F7" s="4"/>
      <c r="G7" s="4"/>
      <c r="H7" s="4"/>
      <c r="I7" s="4"/>
      <c r="J7" s="4"/>
    </row>
    <row r="8" spans="1:10" s="2" customFormat="1" ht="15.75" x14ac:dyDescent="0.2">
      <c r="A8" s="5"/>
      <c r="B8" s="5"/>
      <c r="C8" s="6"/>
      <c r="D8" s="6"/>
      <c r="E8" s="6"/>
      <c r="F8" s="6"/>
      <c r="G8" s="6"/>
      <c r="H8" s="6"/>
      <c r="I8" s="6"/>
      <c r="J8" s="6"/>
    </row>
    <row r="9" spans="1:10" x14ac:dyDescent="0.2">
      <c r="A9" s="171" t="s">
        <v>2</v>
      </c>
      <c r="B9" s="171" t="s">
        <v>4</v>
      </c>
      <c r="C9" s="172">
        <v>1</v>
      </c>
      <c r="D9" s="172"/>
      <c r="E9" s="172">
        <v>2</v>
      </c>
      <c r="F9" s="172"/>
      <c r="G9" s="172">
        <v>3</v>
      </c>
      <c r="H9" s="172"/>
      <c r="I9" s="172">
        <v>4</v>
      </c>
      <c r="J9" s="172"/>
    </row>
    <row r="10" spans="1:10" ht="39.950000000000003" customHeight="1" x14ac:dyDescent="0.2">
      <c r="A10" s="173"/>
      <c r="B10" s="174"/>
      <c r="C10" s="155" t="s">
        <v>33</v>
      </c>
      <c r="D10" s="155"/>
      <c r="E10" s="155" t="s">
        <v>34</v>
      </c>
      <c r="F10" s="155"/>
      <c r="G10" s="155" t="s">
        <v>57</v>
      </c>
      <c r="H10" s="155"/>
      <c r="I10" s="155" t="s">
        <v>58</v>
      </c>
      <c r="J10" s="155"/>
    </row>
    <row r="11" spans="1:10" ht="39.950000000000003" customHeight="1" x14ac:dyDescent="0.2">
      <c r="A11" s="174"/>
      <c r="B11" s="9" t="s">
        <v>0</v>
      </c>
      <c r="C11" s="9" t="s">
        <v>1</v>
      </c>
      <c r="D11" s="9" t="s">
        <v>59</v>
      </c>
      <c r="E11" s="9" t="s">
        <v>1</v>
      </c>
      <c r="F11" s="9" t="s">
        <v>59</v>
      </c>
      <c r="G11" s="9" t="s">
        <v>1</v>
      </c>
      <c r="H11" s="9" t="s">
        <v>59</v>
      </c>
      <c r="I11" s="9" t="s">
        <v>1</v>
      </c>
      <c r="J11" s="9" t="s">
        <v>59</v>
      </c>
    </row>
    <row r="12" spans="1:10" ht="24.95" customHeight="1" x14ac:dyDescent="0.2">
      <c r="A12" s="175" t="s">
        <v>60</v>
      </c>
      <c r="B12" s="176" t="s">
        <v>61</v>
      </c>
      <c r="C12" s="10"/>
      <c r="D12" s="10"/>
      <c r="E12" s="10"/>
      <c r="F12" s="10"/>
      <c r="G12" s="10"/>
      <c r="H12" s="10"/>
      <c r="I12" s="10"/>
      <c r="J12" s="10"/>
    </row>
    <row r="13" spans="1:10" ht="165.75" x14ac:dyDescent="0.2">
      <c r="A13" s="177" t="s">
        <v>60</v>
      </c>
      <c r="B13" s="11" t="s">
        <v>62</v>
      </c>
      <c r="C13" s="12" t="s">
        <v>38</v>
      </c>
      <c r="D13" s="9" t="s">
        <v>65</v>
      </c>
      <c r="E13" s="12" t="s">
        <v>32</v>
      </c>
      <c r="F13" s="9" t="s">
        <v>64</v>
      </c>
      <c r="G13" s="12" t="s">
        <v>32</v>
      </c>
      <c r="H13" s="9" t="s">
        <v>63</v>
      </c>
      <c r="I13" s="12" t="s">
        <v>32</v>
      </c>
      <c r="J13" s="221" t="s">
        <v>118</v>
      </c>
    </row>
    <row r="14" spans="1:10" s="2" customFormat="1" ht="47.25" x14ac:dyDescent="0.2">
      <c r="A14" s="178"/>
      <c r="B14" s="13" t="s">
        <v>66</v>
      </c>
      <c r="C14" s="12" t="s">
        <v>38</v>
      </c>
      <c r="D14" s="14">
        <f>'[5]VTE (2)'!Q6</f>
        <v>0</v>
      </c>
      <c r="E14" s="12" t="s">
        <v>32</v>
      </c>
      <c r="F14" s="14">
        <f>'[5]VTE (2)'!M6</f>
        <v>250690988</v>
      </c>
      <c r="G14" s="12" t="s">
        <v>32</v>
      </c>
      <c r="H14" s="14">
        <f>'[5]VTE (2)'!I6</f>
        <v>557812685</v>
      </c>
      <c r="I14" s="12" t="s">
        <v>38</v>
      </c>
      <c r="J14" s="14">
        <f>+VTE!O6</f>
        <v>0</v>
      </c>
    </row>
    <row r="15" spans="1:10" s="2" customFormat="1" ht="69.75" customHeight="1" x14ac:dyDescent="0.2">
      <c r="A15" s="179"/>
      <c r="B15" s="15" t="s">
        <v>67</v>
      </c>
      <c r="C15" s="180" t="s">
        <v>38</v>
      </c>
      <c r="D15" s="180"/>
      <c r="E15" s="180" t="s">
        <v>32</v>
      </c>
      <c r="F15" s="180" t="s">
        <v>110</v>
      </c>
      <c r="G15" s="180" t="s">
        <v>32</v>
      </c>
      <c r="H15" s="180" t="s">
        <v>110</v>
      </c>
      <c r="I15" s="180" t="s">
        <v>110</v>
      </c>
      <c r="J15" s="180" t="s">
        <v>110</v>
      </c>
    </row>
    <row r="16" spans="1:10" ht="24.95" customHeight="1" x14ac:dyDescent="0.2">
      <c r="A16" s="175" t="s">
        <v>112</v>
      </c>
      <c r="B16" s="181" t="s">
        <v>111</v>
      </c>
      <c r="C16" s="182"/>
      <c r="D16" s="182"/>
      <c r="E16" s="182"/>
      <c r="F16" s="182"/>
      <c r="G16" s="182"/>
      <c r="H16" s="182"/>
      <c r="I16" s="182"/>
      <c r="J16" s="182"/>
    </row>
    <row r="17" spans="1:10" ht="252" x14ac:dyDescent="0.2">
      <c r="A17" s="183"/>
      <c r="B17" s="11" t="s">
        <v>113</v>
      </c>
      <c r="C17" s="12"/>
      <c r="D17" s="12"/>
      <c r="E17" s="12" t="s">
        <v>32</v>
      </c>
      <c r="F17" s="12"/>
      <c r="G17" s="12" t="s">
        <v>32</v>
      </c>
      <c r="H17" s="12" t="s">
        <v>141</v>
      </c>
      <c r="I17" s="12" t="s">
        <v>38</v>
      </c>
      <c r="J17" s="12" t="s">
        <v>117</v>
      </c>
    </row>
    <row r="18" spans="1:10" ht="24.95" customHeight="1" x14ac:dyDescent="0.2">
      <c r="A18" s="175" t="s">
        <v>112</v>
      </c>
      <c r="B18" s="181" t="s">
        <v>115</v>
      </c>
      <c r="C18" s="182"/>
      <c r="D18" s="182"/>
      <c r="E18" s="182"/>
      <c r="F18" s="182"/>
      <c r="G18" s="182"/>
      <c r="H18" s="182"/>
      <c r="I18" s="182"/>
      <c r="J18" s="182"/>
    </row>
    <row r="19" spans="1:10" ht="63" customHeight="1" x14ac:dyDescent="0.2">
      <c r="A19" s="183"/>
      <c r="B19" s="11" t="s">
        <v>114</v>
      </c>
      <c r="C19" s="12"/>
      <c r="D19" s="12"/>
      <c r="E19" s="12" t="s">
        <v>32</v>
      </c>
      <c r="F19" s="9" t="s">
        <v>142</v>
      </c>
      <c r="G19" s="12" t="s">
        <v>32</v>
      </c>
      <c r="H19" s="12"/>
      <c r="I19" s="12" t="s">
        <v>38</v>
      </c>
      <c r="J19" s="12" t="s">
        <v>116</v>
      </c>
    </row>
    <row r="20" spans="1:10" ht="24.95" customHeight="1" x14ac:dyDescent="0.2">
      <c r="A20" s="90" t="s">
        <v>68</v>
      </c>
      <c r="B20" s="181" t="s">
        <v>69</v>
      </c>
      <c r="C20" s="182"/>
      <c r="D20" s="182"/>
      <c r="E20" s="182"/>
      <c r="F20" s="182"/>
      <c r="G20" s="182"/>
      <c r="H20" s="182"/>
      <c r="I20" s="182"/>
      <c r="J20" s="182"/>
    </row>
    <row r="21" spans="1:10" ht="48.75" customHeight="1" x14ac:dyDescent="0.2">
      <c r="A21" s="9"/>
      <c r="B21" s="16" t="s">
        <v>70</v>
      </c>
      <c r="C21" s="12"/>
      <c r="D21" s="17"/>
      <c r="E21" s="12"/>
      <c r="F21" s="17"/>
      <c r="G21" s="12"/>
      <c r="H21" s="17"/>
      <c r="I21" s="12"/>
      <c r="J21" s="17"/>
    </row>
    <row r="22" spans="1:10" ht="24.95" customHeight="1" x14ac:dyDescent="0.2">
      <c r="A22" s="90">
        <v>3.2</v>
      </c>
      <c r="B22" s="181" t="s">
        <v>134</v>
      </c>
      <c r="C22" s="182"/>
      <c r="D22" s="182"/>
      <c r="E22" s="182"/>
      <c r="F22" s="182"/>
      <c r="G22" s="182"/>
      <c r="H22" s="182"/>
      <c r="I22" s="182"/>
      <c r="J22" s="182"/>
    </row>
    <row r="23" spans="1:10" ht="111" customHeight="1" x14ac:dyDescent="0.2">
      <c r="A23" s="9"/>
      <c r="B23" s="16" t="s">
        <v>135</v>
      </c>
      <c r="C23" s="12" t="s">
        <v>38</v>
      </c>
      <c r="D23" s="17"/>
      <c r="E23" s="12" t="s">
        <v>32</v>
      </c>
      <c r="F23" s="96">
        <v>100</v>
      </c>
      <c r="G23" s="12" t="s">
        <v>38</v>
      </c>
      <c r="H23" s="17" t="s">
        <v>140</v>
      </c>
      <c r="I23" s="12" t="s">
        <v>38</v>
      </c>
      <c r="J23" s="17"/>
    </row>
    <row r="24" spans="1:10" ht="24.95" customHeight="1" x14ac:dyDescent="0.2">
      <c r="A24" s="90">
        <v>3.3</v>
      </c>
      <c r="B24" s="181" t="s">
        <v>136</v>
      </c>
      <c r="C24" s="182"/>
      <c r="D24" s="182"/>
      <c r="E24" s="182"/>
      <c r="F24" s="182"/>
      <c r="G24" s="182"/>
      <c r="H24" s="182"/>
      <c r="I24" s="182"/>
      <c r="J24" s="182"/>
    </row>
    <row r="25" spans="1:10" ht="97.5" customHeight="1" x14ac:dyDescent="0.2">
      <c r="A25" s="9"/>
      <c r="B25" s="16" t="s">
        <v>137</v>
      </c>
      <c r="C25" s="12" t="s">
        <v>38</v>
      </c>
      <c r="D25" s="17"/>
      <c r="E25" s="12" t="s">
        <v>32</v>
      </c>
      <c r="F25" s="96">
        <v>100</v>
      </c>
      <c r="G25" s="12" t="s">
        <v>38</v>
      </c>
      <c r="H25" s="17" t="str">
        <f>H23</f>
        <v>PRESENTA EXTEMPORANEAMIENTE EL CERTIFICADO, NO ES SUBSANABLE POR SER OBJETO DE CALIFICACIÓN</v>
      </c>
      <c r="I25" s="12" t="s">
        <v>38</v>
      </c>
      <c r="J25" s="17"/>
    </row>
    <row r="26" spans="1:10" ht="24.95" customHeight="1" x14ac:dyDescent="0.2">
      <c r="A26" s="90">
        <v>3.4</v>
      </c>
      <c r="B26" s="181" t="s">
        <v>138</v>
      </c>
      <c r="C26" s="182"/>
      <c r="D26" s="182"/>
      <c r="E26" s="182"/>
      <c r="F26" s="182"/>
      <c r="G26" s="182"/>
      <c r="H26" s="182"/>
      <c r="I26" s="182"/>
      <c r="J26" s="182"/>
    </row>
    <row r="27" spans="1:10" ht="118.5" customHeight="1" x14ac:dyDescent="0.2">
      <c r="A27" s="9"/>
      <c r="B27" s="16" t="s">
        <v>139</v>
      </c>
      <c r="C27" s="12" t="s">
        <v>38</v>
      </c>
      <c r="D27" s="17"/>
      <c r="E27" s="12" t="s">
        <v>32</v>
      </c>
      <c r="F27" s="96">
        <v>100</v>
      </c>
      <c r="G27" s="12" t="s">
        <v>38</v>
      </c>
      <c r="H27" s="17" t="str">
        <f>H25</f>
        <v>PRESENTA EXTEMPORANEAMIENTE EL CERTIFICADO, NO ES SUBSANABLE POR SER OBJETO DE CALIFICACIÓN</v>
      </c>
      <c r="I27" s="12" t="s">
        <v>38</v>
      </c>
      <c r="J27" s="17"/>
    </row>
    <row r="28" spans="1:10" ht="13.5" thickBot="1" x14ac:dyDescent="0.25">
      <c r="A28" s="184"/>
      <c r="B28" s="184"/>
      <c r="C28" s="184"/>
      <c r="D28" s="184"/>
      <c r="E28" s="184"/>
      <c r="F28" s="184"/>
      <c r="G28" s="184"/>
      <c r="H28" s="184"/>
      <c r="I28" s="184"/>
      <c r="J28" s="184"/>
    </row>
    <row r="29" spans="1:10" s="18" customFormat="1" ht="102" customHeight="1" thickBot="1" x14ac:dyDescent="0.25">
      <c r="A29" s="185" t="s">
        <v>3</v>
      </c>
      <c r="B29" s="186"/>
      <c r="C29" s="160" t="s">
        <v>50</v>
      </c>
      <c r="D29" s="161"/>
      <c r="E29" s="156" t="s">
        <v>71</v>
      </c>
      <c r="F29" s="157"/>
      <c r="G29" s="156" t="s">
        <v>71</v>
      </c>
      <c r="H29" s="157"/>
      <c r="I29" s="158" t="s">
        <v>40</v>
      </c>
      <c r="J29" s="159"/>
    </row>
    <row r="30" spans="1:10" x14ac:dyDescent="0.2">
      <c r="A30" s="187"/>
      <c r="B30" s="188"/>
      <c r="C30" s="189"/>
      <c r="D30" s="188"/>
      <c r="E30" s="189"/>
      <c r="F30" s="188"/>
      <c r="G30" s="189"/>
      <c r="H30" s="188"/>
      <c r="I30" s="189"/>
      <c r="J30" s="188"/>
    </row>
    <row r="31" spans="1:10" s="22" customFormat="1" ht="15.75" hidden="1" x14ac:dyDescent="0.25">
      <c r="A31" s="190"/>
      <c r="B31" s="191" t="s">
        <v>72</v>
      </c>
      <c r="C31" s="192"/>
      <c r="D31" s="193">
        <f>+D21</f>
        <v>0</v>
      </c>
      <c r="E31" s="192"/>
      <c r="F31" s="193">
        <f>+F21</f>
        <v>0</v>
      </c>
      <c r="G31" s="192"/>
      <c r="H31" s="193">
        <f>+H21</f>
        <v>0</v>
      </c>
      <c r="I31" s="192"/>
      <c r="J31" s="193">
        <f>+J21</f>
        <v>0</v>
      </c>
    </row>
    <row r="32" spans="1:10" s="22" customFormat="1" ht="15.75" hidden="1" x14ac:dyDescent="0.25">
      <c r="A32" s="190"/>
      <c r="B32" s="191" t="s">
        <v>73</v>
      </c>
      <c r="C32" s="192"/>
      <c r="D32" s="194" t="e">
        <f>+ROUND(IF(D31&lt;=VLOOKUP($B$51,formula,2,FALSE),800*(1-((VLOOKUP($B$51,formula,2,FALSE)-D31)/VLOOKUP($B$51,formula,2,FALSE))),800*(1-2*(ABS(VLOOKUP($B$51,formula,2,FALSE)-D31)/VLOOKUP($B$51,formula,2,FALSE)))),3)</f>
        <v>#DIV/0!</v>
      </c>
      <c r="E32" s="192"/>
      <c r="F32" s="194" t="e">
        <f>+ROUND(IF(F31&lt;=VLOOKUP($B$51,formula,2,FALSE),800*(1-((VLOOKUP($B$51,formula,2,FALSE)-F31)/VLOOKUP($B$51,formula,2,FALSE))),800*(1-2*(ABS(VLOOKUP($B$51,formula,2,FALSE)-F31)/VLOOKUP($B$51,formula,2,FALSE)))),3)</f>
        <v>#DIV/0!</v>
      </c>
      <c r="G32" s="192"/>
      <c r="H32" s="194" t="e">
        <f>+ROUND(IF(H31&lt;=VLOOKUP($B$51,formula,2,FALSE),800*(1-((VLOOKUP($B$51,formula,2,FALSE)-H31)/VLOOKUP($B$51,formula,2,FALSE))),800*(1-2*(ABS(VLOOKUP($B$51,formula,2,FALSE)-H31)/VLOOKUP($B$51,formula,2,FALSE)))),3)</f>
        <v>#DIV/0!</v>
      </c>
      <c r="I32" s="192"/>
      <c r="J32" s="194" t="e">
        <f>+ROUND(IF(J31&lt;=VLOOKUP($B$51,formula,2,FALSE),800*(1-((VLOOKUP($B$51,formula,2,FALSE)-J31)/VLOOKUP($B$51,formula,2,FALSE))),800*(1-2*(ABS(VLOOKUP($B$51,formula,2,FALSE)-J31)/VLOOKUP($B$51,formula,2,FALSE)))),3)</f>
        <v>#DIV/0!</v>
      </c>
    </row>
    <row r="33" spans="1:10" s="22" customFormat="1" ht="15.75" hidden="1" x14ac:dyDescent="0.25">
      <c r="A33" s="190"/>
      <c r="B33" s="191" t="s">
        <v>74</v>
      </c>
      <c r="C33" s="192"/>
      <c r="D33" s="190">
        <v>200</v>
      </c>
      <c r="E33" s="192"/>
      <c r="F33" s="190">
        <v>200</v>
      </c>
      <c r="G33" s="192"/>
      <c r="H33" s="190">
        <v>200</v>
      </c>
      <c r="I33" s="192"/>
      <c r="J33" s="190">
        <v>200</v>
      </c>
    </row>
    <row r="34" spans="1:10" s="22" customFormat="1" ht="15.75" hidden="1" x14ac:dyDescent="0.25">
      <c r="A34" s="190"/>
      <c r="B34" s="191" t="s">
        <v>75</v>
      </c>
      <c r="C34" s="192"/>
      <c r="D34" s="195" t="e">
        <f>SUM(D32:D33)</f>
        <v>#DIV/0!</v>
      </c>
      <c r="E34" s="192"/>
      <c r="F34" s="195" t="e">
        <f>SUM(F32:F33)</f>
        <v>#DIV/0!</v>
      </c>
      <c r="G34" s="192"/>
      <c r="H34" s="195" t="e">
        <f>SUM(H32:H33)</f>
        <v>#DIV/0!</v>
      </c>
      <c r="I34" s="192"/>
      <c r="J34" s="195" t="e">
        <f>SUM(J32:J33)</f>
        <v>#DIV/0!</v>
      </c>
    </row>
    <row r="35" spans="1:10" s="22" customFormat="1" ht="18" hidden="1" x14ac:dyDescent="0.25">
      <c r="A35" s="190"/>
      <c r="B35" s="191" t="s">
        <v>76</v>
      </c>
      <c r="C35" s="196"/>
      <c r="D35" s="197"/>
      <c r="E35" s="196"/>
      <c r="F35" s="197"/>
      <c r="G35" s="196"/>
      <c r="H35" s="197"/>
      <c r="I35" s="196"/>
      <c r="J35" s="197"/>
    </row>
    <row r="36" spans="1:10" s="22" customFormat="1" ht="15.75" hidden="1" x14ac:dyDescent="0.25">
      <c r="A36" s="190"/>
      <c r="B36" s="191"/>
      <c r="C36" s="198"/>
      <c r="D36" s="199"/>
      <c r="E36" s="198"/>
      <c r="F36" s="199"/>
      <c r="G36" s="198"/>
      <c r="H36" s="199"/>
      <c r="I36" s="198"/>
      <c r="J36" s="199"/>
    </row>
    <row r="37" spans="1:10" s="22" customFormat="1" ht="18" hidden="1" x14ac:dyDescent="0.25">
      <c r="A37" s="12" t="s">
        <v>77</v>
      </c>
      <c r="B37" s="200">
        <v>102602547</v>
      </c>
      <c r="C37" s="198"/>
      <c r="D37" s="198"/>
      <c r="E37" s="198"/>
      <c r="F37" s="198"/>
      <c r="G37" s="198"/>
      <c r="H37" s="198"/>
      <c r="I37" s="198"/>
      <c r="J37" s="198"/>
    </row>
    <row r="38" spans="1:10" s="22" customFormat="1" ht="15.75" hidden="1" x14ac:dyDescent="0.25">
      <c r="A38" s="201"/>
      <c r="B38" s="202"/>
      <c r="C38" s="198"/>
      <c r="D38" s="198"/>
      <c r="E38" s="198"/>
      <c r="F38" s="198"/>
      <c r="G38" s="198"/>
      <c r="H38" s="198"/>
      <c r="I38" s="198"/>
      <c r="J38" s="198"/>
    </row>
    <row r="39" spans="1:10" s="22" customFormat="1" ht="18" hidden="1" x14ac:dyDescent="0.25">
      <c r="A39" s="12" t="s">
        <v>78</v>
      </c>
      <c r="B39" s="203">
        <f>+MAX(G31:H31)</f>
        <v>0</v>
      </c>
      <c r="C39" s="198"/>
      <c r="D39" s="198"/>
      <c r="E39" s="198"/>
      <c r="F39" s="198"/>
      <c r="G39" s="198"/>
      <c r="H39" s="198"/>
      <c r="I39" s="198"/>
      <c r="J39" s="198"/>
    </row>
    <row r="40" spans="1:10" s="22" customFormat="1" ht="15.75" hidden="1" x14ac:dyDescent="0.25">
      <c r="A40" s="201"/>
      <c r="B40" s="202"/>
      <c r="C40" s="198"/>
      <c r="D40" s="198"/>
      <c r="E40" s="198"/>
      <c r="F40" s="198"/>
      <c r="G40" s="198"/>
      <c r="H40" s="198"/>
      <c r="I40" s="198"/>
      <c r="J40" s="198"/>
    </row>
    <row r="41" spans="1:10" s="22" customFormat="1" ht="15.75" hidden="1" x14ac:dyDescent="0.25">
      <c r="A41" s="12" t="s">
        <v>79</v>
      </c>
      <c r="B41" s="204" t="s">
        <v>80</v>
      </c>
      <c r="C41" s="198"/>
      <c r="D41" s="205"/>
      <c r="E41" s="198"/>
      <c r="F41" s="205"/>
      <c r="G41" s="198"/>
      <c r="H41" s="205"/>
      <c r="I41" s="198"/>
      <c r="J41" s="205"/>
    </row>
    <row r="42" spans="1:10" s="22" customFormat="1" ht="18" hidden="1" x14ac:dyDescent="0.25">
      <c r="A42" s="120">
        <v>1</v>
      </c>
      <c r="B42" s="206">
        <f>+AVERAGE(H31:H31)</f>
        <v>0</v>
      </c>
      <c r="C42" s="198"/>
      <c r="D42" s="198"/>
      <c r="E42" s="198"/>
      <c r="F42" s="198"/>
      <c r="G42" s="198"/>
      <c r="H42" s="198"/>
      <c r="I42" s="198"/>
      <c r="J42" s="198"/>
    </row>
    <row r="43" spans="1:10" s="22" customFormat="1" ht="18" hidden="1" x14ac:dyDescent="0.25">
      <c r="A43" s="120">
        <v>2</v>
      </c>
      <c r="B43" s="206">
        <f>+(B42+B39)/2</f>
        <v>0</v>
      </c>
      <c r="C43" s="198"/>
      <c r="D43" s="198"/>
      <c r="E43" s="198"/>
      <c r="F43" s="198"/>
      <c r="G43" s="198"/>
      <c r="H43" s="198"/>
      <c r="I43" s="198"/>
      <c r="J43" s="198"/>
    </row>
    <row r="44" spans="1:10" s="22" customFormat="1" ht="18" hidden="1" x14ac:dyDescent="0.25">
      <c r="A44" s="120">
        <v>3</v>
      </c>
      <c r="B44" s="206" t="e">
        <f>+GEOMEAN(H31:H31,B37)</f>
        <v>#NUM!</v>
      </c>
      <c r="C44" s="207"/>
      <c r="D44" s="198"/>
      <c r="E44" s="207"/>
      <c r="F44" s="198"/>
      <c r="G44" s="207"/>
      <c r="H44" s="198"/>
      <c r="I44" s="207"/>
      <c r="J44" s="198"/>
    </row>
    <row r="45" spans="1:10" s="22" customFormat="1" ht="15.75" hidden="1" x14ac:dyDescent="0.25">
      <c r="A45" s="198"/>
      <c r="B45" s="202"/>
      <c r="C45" s="207"/>
      <c r="D45" s="198"/>
      <c r="E45" s="207"/>
      <c r="F45" s="198"/>
      <c r="G45" s="207"/>
      <c r="H45" s="198"/>
      <c r="I45" s="207"/>
      <c r="J45" s="198"/>
    </row>
    <row r="46" spans="1:10" s="22" customFormat="1" ht="18" hidden="1" x14ac:dyDescent="0.25">
      <c r="A46" s="208" t="s">
        <v>81</v>
      </c>
      <c r="B46" s="209">
        <f>+COUNT(G31:H31)</f>
        <v>1</v>
      </c>
      <c r="C46" s="207"/>
      <c r="D46" s="198"/>
      <c r="E46" s="207"/>
      <c r="F46" s="198"/>
      <c r="G46" s="207"/>
      <c r="H46" s="198"/>
      <c r="I46" s="207"/>
      <c r="J46" s="198"/>
    </row>
    <row r="47" spans="1:10" s="22" customFormat="1" ht="18" hidden="1" x14ac:dyDescent="0.25">
      <c r="A47" s="210" t="s">
        <v>82</v>
      </c>
      <c r="B47" s="211">
        <f>+IF(AND(1&lt;=B46,B46&lt;=3),1,IF(AND(4&lt;=B46,B46&lt;=6),2,IF(AND(7&lt;=B46,B46&lt;=10),3,"NO APLICA")))</f>
        <v>1</v>
      </c>
      <c r="C47" s="207"/>
      <c r="D47" s="198"/>
      <c r="E47" s="207"/>
      <c r="F47" s="198"/>
      <c r="G47" s="207"/>
      <c r="H47" s="198"/>
      <c r="I47" s="207"/>
      <c r="J47" s="198"/>
    </row>
    <row r="48" spans="1:10" s="22" customFormat="1" ht="12.75" hidden="1" customHeight="1" x14ac:dyDescent="0.25">
      <c r="A48" s="212"/>
      <c r="B48" s="213"/>
      <c r="C48" s="207"/>
      <c r="D48" s="198"/>
      <c r="E48" s="207"/>
      <c r="F48" s="198"/>
      <c r="G48" s="207"/>
      <c r="H48" s="198"/>
      <c r="I48" s="207"/>
      <c r="J48" s="198"/>
    </row>
    <row r="49" spans="1:10" s="22" customFormat="1" ht="18" hidden="1" x14ac:dyDescent="0.25">
      <c r="A49" s="208" t="s">
        <v>83</v>
      </c>
      <c r="B49" s="214">
        <v>3056.37</v>
      </c>
      <c r="C49" s="207"/>
      <c r="D49" s="198"/>
      <c r="E49" s="207"/>
      <c r="F49" s="198"/>
      <c r="G49" s="207"/>
      <c r="H49" s="198"/>
      <c r="I49" s="207"/>
      <c r="J49" s="198"/>
    </row>
    <row r="50" spans="1:10" s="22" customFormat="1" ht="18" hidden="1" x14ac:dyDescent="0.25">
      <c r="A50" s="208" t="s">
        <v>84</v>
      </c>
      <c r="B50" s="215">
        <f>+MOD(B49,INT(B49))</f>
        <v>0.36999999999989086</v>
      </c>
      <c r="C50" s="207"/>
      <c r="D50" s="198"/>
      <c r="E50" s="207"/>
      <c r="F50" s="198"/>
      <c r="G50" s="207"/>
      <c r="H50" s="198"/>
      <c r="I50" s="207"/>
      <c r="J50" s="198"/>
    </row>
    <row r="51" spans="1:10" s="22" customFormat="1" ht="32.25" hidden="1" customHeight="1" x14ac:dyDescent="0.25">
      <c r="A51" s="208" t="s">
        <v>79</v>
      </c>
      <c r="B51" s="216">
        <f>+IF(AND(0&lt;=B50,B50&lt;=0.33),1,IF(AND(0.34&lt;=B50,B50&lt;=0.66),2,IF(AND(0.67&lt;=B50,B50&lt;=0.99),3,"NO APLICA")))</f>
        <v>2</v>
      </c>
      <c r="C51" s="207"/>
      <c r="D51" s="198"/>
      <c r="E51" s="207"/>
      <c r="F51" s="198"/>
      <c r="G51" s="207"/>
      <c r="H51" s="198"/>
      <c r="I51" s="207"/>
      <c r="J51" s="198"/>
    </row>
    <row r="52" spans="1:10" x14ac:dyDescent="0.2">
      <c r="A52" s="187"/>
      <c r="B52" s="188"/>
      <c r="C52" s="189"/>
      <c r="D52" s="188"/>
      <c r="E52" s="189"/>
      <c r="F52" s="188"/>
      <c r="G52" s="189"/>
      <c r="H52" s="188"/>
      <c r="I52" s="189"/>
      <c r="J52" s="188"/>
    </row>
    <row r="53" spans="1:10" ht="12.75" customHeight="1" x14ac:dyDescent="0.2">
      <c r="A53" s="187"/>
      <c r="B53" s="188"/>
      <c r="C53" s="188"/>
      <c r="D53" s="189"/>
      <c r="E53" s="188"/>
      <c r="F53" s="189"/>
      <c r="G53" s="188"/>
      <c r="H53" s="189"/>
      <c r="I53" s="188"/>
      <c r="J53" s="189"/>
    </row>
    <row r="54" spans="1:10" ht="12.75" customHeight="1" x14ac:dyDescent="0.2">
      <c r="A54" s="187"/>
      <c r="B54" s="217" t="s">
        <v>85</v>
      </c>
      <c r="C54" s="188"/>
      <c r="D54" s="189"/>
      <c r="E54" s="188"/>
      <c r="F54" s="189"/>
      <c r="G54" s="188"/>
      <c r="H54" s="189"/>
      <c r="I54" s="188"/>
      <c r="J54" s="189"/>
    </row>
    <row r="55" spans="1:10" ht="12.75" customHeight="1" x14ac:dyDescent="0.2">
      <c r="A55" s="187"/>
      <c r="B55" s="188"/>
      <c r="C55" s="188"/>
      <c r="D55" s="189"/>
      <c r="E55" s="188"/>
      <c r="F55" s="189"/>
      <c r="G55" s="188"/>
      <c r="H55" s="189"/>
      <c r="I55" s="188"/>
      <c r="J55" s="189"/>
    </row>
    <row r="56" spans="1:10" ht="12.75" customHeight="1" x14ac:dyDescent="0.2">
      <c r="A56" s="187"/>
      <c r="B56" s="188"/>
      <c r="C56" s="188"/>
      <c r="D56" s="189"/>
      <c r="E56" s="188"/>
      <c r="F56" s="189"/>
      <c r="G56" s="188"/>
      <c r="H56" s="189"/>
      <c r="I56" s="188"/>
      <c r="J56" s="189"/>
    </row>
    <row r="57" spans="1:10" ht="18.75" customHeight="1" x14ac:dyDescent="0.2">
      <c r="A57" s="187"/>
      <c r="B57" s="198"/>
      <c r="C57" s="189"/>
      <c r="D57" s="189"/>
      <c r="E57" s="189"/>
      <c r="F57" s="189"/>
      <c r="G57" s="189"/>
      <c r="H57" s="189"/>
      <c r="I57" s="189"/>
      <c r="J57" s="189"/>
    </row>
    <row r="58" spans="1:10" ht="15.75" x14ac:dyDescent="0.2">
      <c r="A58" s="187"/>
      <c r="B58" s="218" t="s">
        <v>86</v>
      </c>
      <c r="C58" s="188"/>
      <c r="D58" s="189"/>
      <c r="E58" s="188"/>
      <c r="F58" s="189"/>
      <c r="G58" s="188"/>
      <c r="H58" s="189"/>
      <c r="I58" s="188"/>
      <c r="J58" s="189"/>
    </row>
    <row r="59" spans="1:10" ht="15.75" x14ac:dyDescent="0.25">
      <c r="A59" s="187"/>
      <c r="B59" s="219" t="s">
        <v>87</v>
      </c>
      <c r="C59" s="188"/>
      <c r="D59" s="189"/>
      <c r="E59" s="188"/>
      <c r="F59" s="189"/>
      <c r="G59" s="188"/>
      <c r="H59" s="189"/>
      <c r="I59" s="188"/>
      <c r="J59" s="189"/>
    </row>
    <row r="60" spans="1:10" ht="12.75" customHeight="1" x14ac:dyDescent="0.2">
      <c r="A60" s="187"/>
      <c r="B60" s="188"/>
      <c r="C60" s="188"/>
      <c r="D60" s="189"/>
      <c r="E60" s="188"/>
      <c r="F60" s="189"/>
      <c r="G60" s="188"/>
      <c r="H60" s="189"/>
      <c r="I60" s="188"/>
      <c r="J60" s="189"/>
    </row>
    <row r="61" spans="1:10" ht="12.75" customHeight="1" x14ac:dyDescent="0.2">
      <c r="A61" s="187"/>
      <c r="B61" s="188"/>
      <c r="C61" s="188"/>
      <c r="D61" s="189"/>
      <c r="E61" s="188"/>
      <c r="F61" s="189"/>
      <c r="G61" s="188"/>
      <c r="H61" s="189"/>
      <c r="I61" s="188"/>
      <c r="J61" s="189"/>
    </row>
    <row r="62" spans="1:10" ht="12.75" customHeight="1" x14ac:dyDescent="0.2">
      <c r="A62" s="187"/>
      <c r="B62" s="188"/>
      <c r="C62" s="188"/>
      <c r="D62" s="189"/>
      <c r="E62" s="188"/>
      <c r="F62" s="189"/>
      <c r="G62" s="188"/>
      <c r="H62" s="189"/>
      <c r="I62" s="188"/>
      <c r="J62" s="189"/>
    </row>
    <row r="63" spans="1:10" ht="15.75" x14ac:dyDescent="0.2">
      <c r="A63" s="187"/>
      <c r="B63" s="218" t="s">
        <v>88</v>
      </c>
      <c r="C63" s="188"/>
      <c r="D63" s="189"/>
      <c r="E63" s="188"/>
      <c r="F63" s="189"/>
      <c r="G63" s="188"/>
      <c r="H63" s="189"/>
      <c r="I63" s="188"/>
      <c r="J63" s="189"/>
    </row>
    <row r="64" spans="1:10" ht="15.75" x14ac:dyDescent="0.25">
      <c r="A64" s="187"/>
      <c r="B64" s="219" t="s">
        <v>87</v>
      </c>
      <c r="C64" s="188"/>
      <c r="D64" s="189"/>
      <c r="E64" s="188"/>
      <c r="F64" s="189"/>
      <c r="G64" s="188"/>
      <c r="H64" s="189"/>
      <c r="I64" s="188"/>
      <c r="J64" s="189"/>
    </row>
    <row r="65" spans="1:10" ht="12.75" customHeight="1" x14ac:dyDescent="0.2">
      <c r="A65" s="187"/>
      <c r="B65" s="188"/>
      <c r="C65" s="188"/>
      <c r="D65" s="189"/>
      <c r="E65" s="188"/>
      <c r="F65" s="189"/>
      <c r="G65" s="188"/>
      <c r="H65" s="189"/>
      <c r="I65" s="188"/>
      <c r="J65" s="189"/>
    </row>
    <row r="66" spans="1:10" ht="12.75" customHeight="1" x14ac:dyDescent="0.2">
      <c r="A66" s="187"/>
      <c r="B66" s="188"/>
      <c r="C66" s="188"/>
      <c r="D66" s="189"/>
      <c r="E66" s="188"/>
      <c r="F66" s="189"/>
      <c r="G66" s="188"/>
      <c r="H66" s="189"/>
      <c r="I66" s="188"/>
      <c r="J66" s="189"/>
    </row>
    <row r="67" spans="1:10" ht="14.25" customHeight="1" x14ac:dyDescent="0.25">
      <c r="A67" s="187"/>
      <c r="B67" s="219"/>
      <c r="C67" s="219"/>
      <c r="D67" s="220"/>
      <c r="E67" s="219"/>
      <c r="F67" s="220"/>
      <c r="G67" s="219"/>
      <c r="H67" s="220"/>
      <c r="I67" s="219"/>
      <c r="J67" s="220"/>
    </row>
    <row r="68" spans="1:10" ht="15.75" x14ac:dyDescent="0.2">
      <c r="A68" s="187"/>
      <c r="B68" s="218" t="s">
        <v>5</v>
      </c>
      <c r="C68" s="189"/>
      <c r="D68" s="218"/>
      <c r="E68" s="189"/>
      <c r="F68" s="218"/>
      <c r="G68" s="189"/>
      <c r="H68" s="218"/>
      <c r="I68" s="189"/>
      <c r="J68" s="218"/>
    </row>
    <row r="69" spans="1:10" ht="15.75" x14ac:dyDescent="0.25">
      <c r="A69" s="187"/>
      <c r="B69" s="219" t="s">
        <v>6</v>
      </c>
      <c r="C69" s="189"/>
      <c r="D69" s="220"/>
      <c r="E69" s="189"/>
      <c r="F69" s="220"/>
      <c r="G69" s="189"/>
      <c r="H69" s="220"/>
      <c r="I69" s="189"/>
      <c r="J69" s="220"/>
    </row>
    <row r="70" spans="1:10" ht="15.75" x14ac:dyDescent="0.25">
      <c r="A70" s="187"/>
      <c r="B70" s="219" t="s">
        <v>7</v>
      </c>
      <c r="C70" s="189"/>
      <c r="D70" s="220"/>
      <c r="E70" s="189"/>
      <c r="F70" s="220"/>
      <c r="G70" s="189"/>
      <c r="H70" s="220"/>
      <c r="I70" s="189"/>
      <c r="J70" s="220"/>
    </row>
    <row r="71" spans="1:10" ht="14.25" customHeight="1" x14ac:dyDescent="0.25">
      <c r="B71" s="22"/>
      <c r="C71" s="27"/>
      <c r="D71" s="27"/>
      <c r="E71" s="27"/>
      <c r="F71" s="27"/>
      <c r="G71" s="27"/>
      <c r="H71" s="27"/>
      <c r="I71" s="27"/>
      <c r="J71" s="27"/>
    </row>
    <row r="76" spans="1:10" s="20" customFormat="1" x14ac:dyDescent="0.2">
      <c r="A76" s="19"/>
      <c r="C76" s="21"/>
      <c r="D76" s="21"/>
      <c r="E76" s="21"/>
      <c r="F76" s="21"/>
      <c r="G76" s="21"/>
      <c r="H76" s="21"/>
      <c r="I76" s="21"/>
      <c r="J76" s="21"/>
    </row>
    <row r="77" spans="1:10" s="20" customFormat="1" x14ac:dyDescent="0.2">
      <c r="A77" s="19"/>
      <c r="C77" s="21"/>
      <c r="D77" s="21"/>
      <c r="E77" s="21"/>
      <c r="F77" s="21"/>
      <c r="G77" s="21"/>
      <c r="H77" s="21"/>
      <c r="I77" s="21"/>
      <c r="J77" s="21"/>
    </row>
    <row r="78" spans="1:10" s="20" customFormat="1" x14ac:dyDescent="0.2">
      <c r="A78" s="19"/>
      <c r="C78" s="21"/>
      <c r="D78" s="21"/>
      <c r="E78" s="21"/>
      <c r="F78" s="21"/>
      <c r="G78" s="21"/>
      <c r="H78" s="21"/>
      <c r="I78" s="21"/>
      <c r="J78" s="21"/>
    </row>
    <row r="79" spans="1:10" s="20" customFormat="1" x14ac:dyDescent="0.2">
      <c r="A79" s="19"/>
      <c r="C79" s="21"/>
      <c r="D79" s="21"/>
      <c r="E79" s="21"/>
      <c r="F79" s="21"/>
      <c r="G79" s="21"/>
      <c r="H79" s="21"/>
      <c r="I79" s="21"/>
      <c r="J79" s="21"/>
    </row>
    <row r="80" spans="1:10" s="20" customFormat="1" x14ac:dyDescent="0.2">
      <c r="A80" s="19"/>
      <c r="C80" s="21"/>
      <c r="D80" s="21"/>
      <c r="E80" s="21"/>
      <c r="F80" s="21"/>
      <c r="G80" s="21"/>
      <c r="H80" s="21"/>
      <c r="I80" s="21"/>
      <c r="J80" s="21"/>
    </row>
  </sheetData>
  <mergeCells count="17">
    <mergeCell ref="I10:J10"/>
    <mergeCell ref="C10:D10"/>
    <mergeCell ref="E9:F9"/>
    <mergeCell ref="I9:J9"/>
    <mergeCell ref="A29:B29"/>
    <mergeCell ref="G29:H29"/>
    <mergeCell ref="E29:F29"/>
    <mergeCell ref="I29:J29"/>
    <mergeCell ref="C29:D29"/>
    <mergeCell ref="A13:A15"/>
    <mergeCell ref="A7:B7"/>
    <mergeCell ref="A9:A11"/>
    <mergeCell ref="B9:B10"/>
    <mergeCell ref="G9:H9"/>
    <mergeCell ref="C9:D9"/>
    <mergeCell ref="G10:H10"/>
    <mergeCell ref="E10:F10"/>
  </mergeCells>
  <conditionalFormatting sqref="G14:H15">
    <cfRule type="cellIs" dxfId="118" priority="113" operator="equal">
      <formula>"NO"</formula>
    </cfRule>
  </conditionalFormatting>
  <conditionalFormatting sqref="G13">
    <cfRule type="cellIs" dxfId="117" priority="111" operator="equal">
      <formula>"NO"</formula>
    </cfRule>
  </conditionalFormatting>
  <conditionalFormatting sqref="G18:H18">
    <cfRule type="cellIs" dxfId="116" priority="110" operator="equal">
      <formula>"NO"</formula>
    </cfRule>
  </conditionalFormatting>
  <conditionalFormatting sqref="G21">
    <cfRule type="cellIs" dxfId="115" priority="109" operator="equal">
      <formula>"NO"</formula>
    </cfRule>
  </conditionalFormatting>
  <conditionalFormatting sqref="G20:H20">
    <cfRule type="cellIs" dxfId="114" priority="108" operator="equal">
      <formula>"NO"</formula>
    </cfRule>
  </conditionalFormatting>
  <conditionalFormatting sqref="G19">
    <cfRule type="cellIs" dxfId="113" priority="107" operator="equal">
      <formula>"NO"</formula>
    </cfRule>
  </conditionalFormatting>
  <conditionalFormatting sqref="H21">
    <cfRule type="cellIs" dxfId="112" priority="106" operator="equal">
      <formula>"NO"</formula>
    </cfRule>
  </conditionalFormatting>
  <conditionalFormatting sqref="G35">
    <cfRule type="cellIs" dxfId="111" priority="105" operator="equal">
      <formula>1</formula>
    </cfRule>
  </conditionalFormatting>
  <conditionalFormatting sqref="H35">
    <cfRule type="cellIs" dxfId="110" priority="104" operator="equal">
      <formula>1</formula>
    </cfRule>
  </conditionalFormatting>
  <conditionalFormatting sqref="H19">
    <cfRule type="cellIs" dxfId="109" priority="103" operator="equal">
      <formula>"NO"</formula>
    </cfRule>
  </conditionalFormatting>
  <conditionalFormatting sqref="F13">
    <cfRule type="cellIs" dxfId="108" priority="90" operator="equal">
      <formula>"NO"</formula>
    </cfRule>
  </conditionalFormatting>
  <conditionalFormatting sqref="H13">
    <cfRule type="cellIs" dxfId="107" priority="102" operator="equal">
      <formula>"NO"</formula>
    </cfRule>
  </conditionalFormatting>
  <conditionalFormatting sqref="E14:F14 E15">
    <cfRule type="cellIs" dxfId="106" priority="101" operator="equal">
      <formula>"NO"</formula>
    </cfRule>
  </conditionalFormatting>
  <conditionalFormatting sqref="E13">
    <cfRule type="cellIs" dxfId="105" priority="99" operator="equal">
      <formula>"NO"</formula>
    </cfRule>
  </conditionalFormatting>
  <conditionalFormatting sqref="E18:F18">
    <cfRule type="cellIs" dxfId="104" priority="98" operator="equal">
      <formula>"NO"</formula>
    </cfRule>
  </conditionalFormatting>
  <conditionalFormatting sqref="E21">
    <cfRule type="cellIs" dxfId="103" priority="97" operator="equal">
      <formula>"NO"</formula>
    </cfRule>
  </conditionalFormatting>
  <conditionalFormatting sqref="E20:F20">
    <cfRule type="cellIs" dxfId="102" priority="96" operator="equal">
      <formula>"NO"</formula>
    </cfRule>
  </conditionalFormatting>
  <conditionalFormatting sqref="E19">
    <cfRule type="cellIs" dxfId="101" priority="95" operator="equal">
      <formula>"NO"</formula>
    </cfRule>
  </conditionalFormatting>
  <conditionalFormatting sqref="F21">
    <cfRule type="cellIs" dxfId="100" priority="94" operator="equal">
      <formula>"NO"</formula>
    </cfRule>
  </conditionalFormatting>
  <conditionalFormatting sqref="E35">
    <cfRule type="cellIs" dxfId="99" priority="93" operator="equal">
      <formula>1</formula>
    </cfRule>
  </conditionalFormatting>
  <conditionalFormatting sqref="F35">
    <cfRule type="cellIs" dxfId="98" priority="92" operator="equal">
      <formula>1</formula>
    </cfRule>
  </conditionalFormatting>
  <conditionalFormatting sqref="F19">
    <cfRule type="cellIs" dxfId="97" priority="91" operator="equal">
      <formula>"NO"</formula>
    </cfRule>
  </conditionalFormatting>
  <conditionalFormatting sqref="J13">
    <cfRule type="cellIs" dxfId="96" priority="78" operator="equal">
      <formula>"NO"</formula>
    </cfRule>
  </conditionalFormatting>
  <conditionalFormatting sqref="I14:J15">
    <cfRule type="cellIs" dxfId="95" priority="89" operator="equal">
      <formula>"NO"</formula>
    </cfRule>
  </conditionalFormatting>
  <conditionalFormatting sqref="I29:J29">
    <cfRule type="cellIs" dxfId="94" priority="88" operator="equal">
      <formula>"NO HABIL"</formula>
    </cfRule>
  </conditionalFormatting>
  <conditionalFormatting sqref="I13">
    <cfRule type="cellIs" dxfId="93" priority="87" operator="equal">
      <formula>"NO"</formula>
    </cfRule>
  </conditionalFormatting>
  <conditionalFormatting sqref="I18:J18">
    <cfRule type="cellIs" dxfId="92" priority="86" operator="equal">
      <formula>"NO"</formula>
    </cfRule>
  </conditionalFormatting>
  <conditionalFormatting sqref="I21">
    <cfRule type="cellIs" dxfId="91" priority="85" operator="equal">
      <formula>"NO"</formula>
    </cfRule>
  </conditionalFormatting>
  <conditionalFormatting sqref="I20:J20">
    <cfRule type="cellIs" dxfId="90" priority="84" operator="equal">
      <formula>"NO"</formula>
    </cfRule>
  </conditionalFormatting>
  <conditionalFormatting sqref="J21">
    <cfRule type="cellIs" dxfId="89" priority="82" operator="equal">
      <formula>"NO"</formula>
    </cfRule>
  </conditionalFormatting>
  <conditionalFormatting sqref="I35">
    <cfRule type="cellIs" dxfId="88" priority="81" operator="equal">
      <formula>1</formula>
    </cfRule>
  </conditionalFormatting>
  <conditionalFormatting sqref="J35">
    <cfRule type="cellIs" dxfId="87" priority="80" operator="equal">
      <formula>1</formula>
    </cfRule>
  </conditionalFormatting>
  <conditionalFormatting sqref="C14:D15">
    <cfRule type="cellIs" dxfId="86" priority="77" operator="equal">
      <formula>"NO"</formula>
    </cfRule>
  </conditionalFormatting>
  <conditionalFormatting sqref="D13">
    <cfRule type="cellIs" dxfId="85" priority="66" operator="equal">
      <formula>"NO"</formula>
    </cfRule>
  </conditionalFormatting>
  <conditionalFormatting sqref="C13">
    <cfRule type="cellIs" dxfId="84" priority="75" operator="equal">
      <formula>"NO"</formula>
    </cfRule>
  </conditionalFormatting>
  <conditionalFormatting sqref="C18:D18">
    <cfRule type="cellIs" dxfId="83" priority="74" operator="equal">
      <formula>"NO"</formula>
    </cfRule>
  </conditionalFormatting>
  <conditionalFormatting sqref="C21">
    <cfRule type="cellIs" dxfId="82" priority="73" operator="equal">
      <formula>"NO"</formula>
    </cfRule>
  </conditionalFormatting>
  <conditionalFormatting sqref="C20:D20">
    <cfRule type="cellIs" dxfId="81" priority="72" operator="equal">
      <formula>"NO"</formula>
    </cfRule>
  </conditionalFormatting>
  <conditionalFormatting sqref="C19">
    <cfRule type="cellIs" dxfId="80" priority="71" operator="equal">
      <formula>"NO"</formula>
    </cfRule>
  </conditionalFormatting>
  <conditionalFormatting sqref="D21">
    <cfRule type="cellIs" dxfId="79" priority="70" operator="equal">
      <formula>"NO"</formula>
    </cfRule>
  </conditionalFormatting>
  <conditionalFormatting sqref="C35">
    <cfRule type="cellIs" dxfId="78" priority="69" operator="equal">
      <formula>1</formula>
    </cfRule>
  </conditionalFormatting>
  <conditionalFormatting sqref="D35">
    <cfRule type="cellIs" dxfId="77" priority="68" operator="equal">
      <formula>1</formula>
    </cfRule>
  </conditionalFormatting>
  <conditionalFormatting sqref="D19">
    <cfRule type="cellIs" dxfId="76" priority="67" operator="equal">
      <formula>"NO"</formula>
    </cfRule>
  </conditionalFormatting>
  <conditionalFormatting sqref="G16:H16">
    <cfRule type="cellIs" dxfId="75" priority="65" operator="equal">
      <formula>"NO"</formula>
    </cfRule>
  </conditionalFormatting>
  <conditionalFormatting sqref="G17">
    <cfRule type="cellIs" dxfId="74" priority="64" operator="equal">
      <formula>"NO"</formula>
    </cfRule>
  </conditionalFormatting>
  <conditionalFormatting sqref="H17">
    <cfRule type="cellIs" dxfId="73" priority="63" operator="equal">
      <formula>"NO"</formula>
    </cfRule>
  </conditionalFormatting>
  <conditionalFormatting sqref="E16:F16">
    <cfRule type="cellIs" dxfId="72" priority="62" operator="equal">
      <formula>"NO"</formula>
    </cfRule>
  </conditionalFormatting>
  <conditionalFormatting sqref="E17">
    <cfRule type="cellIs" dxfId="71" priority="61" operator="equal">
      <formula>"NO"</formula>
    </cfRule>
  </conditionalFormatting>
  <conditionalFormatting sqref="F17">
    <cfRule type="cellIs" dxfId="70" priority="60" operator="equal">
      <formula>"NO"</formula>
    </cfRule>
  </conditionalFormatting>
  <conditionalFormatting sqref="I16:J16">
    <cfRule type="cellIs" dxfId="69" priority="59" operator="equal">
      <formula>"NO"</formula>
    </cfRule>
  </conditionalFormatting>
  <conditionalFormatting sqref="I17">
    <cfRule type="cellIs" dxfId="68" priority="58" operator="equal">
      <formula>"NO"</formula>
    </cfRule>
  </conditionalFormatting>
  <conditionalFormatting sqref="D17">
    <cfRule type="cellIs" dxfId="67" priority="54" operator="equal">
      <formula>"NO"</formula>
    </cfRule>
  </conditionalFormatting>
  <conditionalFormatting sqref="C16:D16">
    <cfRule type="cellIs" dxfId="66" priority="56" operator="equal">
      <formula>"NO"</formula>
    </cfRule>
  </conditionalFormatting>
  <conditionalFormatting sqref="C17">
    <cfRule type="cellIs" dxfId="65" priority="55" operator="equal">
      <formula>"NO"</formula>
    </cfRule>
  </conditionalFormatting>
  <conditionalFormatting sqref="F15">
    <cfRule type="cellIs" dxfId="64" priority="53" operator="equal">
      <formula>"NO"</formula>
    </cfRule>
  </conditionalFormatting>
  <conditionalFormatting sqref="J17">
    <cfRule type="cellIs" dxfId="63" priority="52" operator="equal">
      <formula>"NO"</formula>
    </cfRule>
  </conditionalFormatting>
  <conditionalFormatting sqref="I19">
    <cfRule type="cellIs" dxfId="62" priority="51" operator="equal">
      <formula>"NO"</formula>
    </cfRule>
  </conditionalFormatting>
  <conditionalFormatting sqref="J19">
    <cfRule type="cellIs" dxfId="61" priority="50" operator="equal">
      <formula>"NO"</formula>
    </cfRule>
  </conditionalFormatting>
  <conditionalFormatting sqref="G22:H22">
    <cfRule type="cellIs" dxfId="60" priority="48" operator="equal">
      <formula>"NO"</formula>
    </cfRule>
  </conditionalFormatting>
  <conditionalFormatting sqref="H23">
    <cfRule type="cellIs" dxfId="59" priority="47" operator="equal">
      <formula>"NO"</formula>
    </cfRule>
  </conditionalFormatting>
  <conditionalFormatting sqref="E23">
    <cfRule type="cellIs" dxfId="58" priority="46" operator="equal">
      <formula>"NO"</formula>
    </cfRule>
  </conditionalFormatting>
  <conditionalFormatting sqref="E22:F22">
    <cfRule type="cellIs" dxfId="57" priority="45" operator="equal">
      <formula>"NO"</formula>
    </cfRule>
  </conditionalFormatting>
  <conditionalFormatting sqref="F23">
    <cfRule type="cellIs" dxfId="56" priority="44" operator="equal">
      <formula>"NO"</formula>
    </cfRule>
  </conditionalFormatting>
  <conditionalFormatting sqref="I22:J22">
    <cfRule type="cellIs" dxfId="55" priority="42" operator="equal">
      <formula>"NO"</formula>
    </cfRule>
  </conditionalFormatting>
  <conditionalFormatting sqref="J23">
    <cfRule type="cellIs" dxfId="54" priority="41" operator="equal">
      <formula>"NO"</formula>
    </cfRule>
  </conditionalFormatting>
  <conditionalFormatting sqref="C23">
    <cfRule type="cellIs" dxfId="53" priority="40" operator="equal">
      <formula>"NO"</formula>
    </cfRule>
  </conditionalFormatting>
  <conditionalFormatting sqref="C22:D22">
    <cfRule type="cellIs" dxfId="52" priority="39" operator="equal">
      <formula>"NO"</formula>
    </cfRule>
  </conditionalFormatting>
  <conditionalFormatting sqref="D23">
    <cfRule type="cellIs" dxfId="51" priority="38" operator="equal">
      <formula>"NO"</formula>
    </cfRule>
  </conditionalFormatting>
  <conditionalFormatting sqref="H24">
    <cfRule type="cellIs" dxfId="50" priority="36" operator="equal">
      <formula>"NO"</formula>
    </cfRule>
  </conditionalFormatting>
  <conditionalFormatting sqref="H25">
    <cfRule type="cellIs" dxfId="49" priority="35" operator="equal">
      <formula>"NO"</formula>
    </cfRule>
  </conditionalFormatting>
  <conditionalFormatting sqref="E25">
    <cfRule type="cellIs" dxfId="48" priority="34" operator="equal">
      <formula>"NO"</formula>
    </cfRule>
  </conditionalFormatting>
  <conditionalFormatting sqref="E24:F24">
    <cfRule type="cellIs" dxfId="47" priority="33" operator="equal">
      <formula>"NO"</formula>
    </cfRule>
  </conditionalFormatting>
  <conditionalFormatting sqref="F25">
    <cfRule type="cellIs" dxfId="46" priority="32" operator="equal">
      <formula>"NO"</formula>
    </cfRule>
  </conditionalFormatting>
  <conditionalFormatting sqref="J24">
    <cfRule type="cellIs" dxfId="45" priority="30" operator="equal">
      <formula>"NO"</formula>
    </cfRule>
  </conditionalFormatting>
  <conditionalFormatting sqref="J25">
    <cfRule type="cellIs" dxfId="44" priority="29" operator="equal">
      <formula>"NO"</formula>
    </cfRule>
  </conditionalFormatting>
  <conditionalFormatting sqref="C25">
    <cfRule type="cellIs" dxfId="43" priority="28" operator="equal">
      <formula>"NO"</formula>
    </cfRule>
  </conditionalFormatting>
  <conditionalFormatting sqref="C24:D24">
    <cfRule type="cellIs" dxfId="42" priority="27" operator="equal">
      <formula>"NO"</formula>
    </cfRule>
  </conditionalFormatting>
  <conditionalFormatting sqref="D25">
    <cfRule type="cellIs" dxfId="41" priority="26" operator="equal">
      <formula>"NO"</formula>
    </cfRule>
  </conditionalFormatting>
  <conditionalFormatting sqref="H26">
    <cfRule type="cellIs" dxfId="40" priority="24" operator="equal">
      <formula>"NO"</formula>
    </cfRule>
  </conditionalFormatting>
  <conditionalFormatting sqref="H27">
    <cfRule type="cellIs" dxfId="39" priority="23" operator="equal">
      <formula>"NO"</formula>
    </cfRule>
  </conditionalFormatting>
  <conditionalFormatting sqref="E27">
    <cfRule type="cellIs" dxfId="38" priority="22" operator="equal">
      <formula>"NO"</formula>
    </cfRule>
  </conditionalFormatting>
  <conditionalFormatting sqref="E26:F26">
    <cfRule type="cellIs" dxfId="37" priority="21" operator="equal">
      <formula>"NO"</formula>
    </cfRule>
  </conditionalFormatting>
  <conditionalFormatting sqref="F27">
    <cfRule type="cellIs" dxfId="36" priority="20" operator="equal">
      <formula>"NO"</formula>
    </cfRule>
  </conditionalFormatting>
  <conditionalFormatting sqref="J26">
    <cfRule type="cellIs" dxfId="35" priority="18" operator="equal">
      <formula>"NO"</formula>
    </cfRule>
  </conditionalFormatting>
  <conditionalFormatting sqref="J27">
    <cfRule type="cellIs" dxfId="34" priority="17" operator="equal">
      <formula>"NO"</formula>
    </cfRule>
  </conditionalFormatting>
  <conditionalFormatting sqref="C27">
    <cfRule type="cellIs" dxfId="33" priority="16" operator="equal">
      <formula>"NO"</formula>
    </cfRule>
  </conditionalFormatting>
  <conditionalFormatting sqref="C26:D26">
    <cfRule type="cellIs" dxfId="32" priority="15" operator="equal">
      <formula>"NO"</formula>
    </cfRule>
  </conditionalFormatting>
  <conditionalFormatting sqref="D27">
    <cfRule type="cellIs" dxfId="31" priority="14" operator="equal">
      <formula>"NO"</formula>
    </cfRule>
  </conditionalFormatting>
  <conditionalFormatting sqref="G23">
    <cfRule type="cellIs" dxfId="30" priority="13" operator="equal">
      <formula>"NO"</formula>
    </cfRule>
  </conditionalFormatting>
  <conditionalFormatting sqref="G25">
    <cfRule type="cellIs" dxfId="29" priority="12" operator="equal">
      <formula>"NO"</formula>
    </cfRule>
  </conditionalFormatting>
  <conditionalFormatting sqref="G24">
    <cfRule type="cellIs" dxfId="28" priority="11" operator="equal">
      <formula>"NO"</formula>
    </cfRule>
  </conditionalFormatting>
  <conditionalFormatting sqref="G27">
    <cfRule type="cellIs" dxfId="27" priority="10" operator="equal">
      <formula>"NO"</formula>
    </cfRule>
  </conditionalFormatting>
  <conditionalFormatting sqref="G26">
    <cfRule type="cellIs" dxfId="26" priority="9" operator="equal">
      <formula>"NO"</formula>
    </cfRule>
  </conditionalFormatting>
  <conditionalFormatting sqref="I23">
    <cfRule type="cellIs" dxfId="25" priority="8" operator="equal">
      <formula>"NO"</formula>
    </cfRule>
  </conditionalFormatting>
  <conditionalFormatting sqref="I25">
    <cfRule type="cellIs" dxfId="24" priority="7" operator="equal">
      <formula>"NO"</formula>
    </cfRule>
  </conditionalFormatting>
  <conditionalFormatting sqref="I24">
    <cfRule type="cellIs" dxfId="23" priority="6" operator="equal">
      <formula>"NO"</formula>
    </cfRule>
  </conditionalFormatting>
  <conditionalFormatting sqref="I27">
    <cfRule type="cellIs" dxfId="22" priority="5" operator="equal">
      <formula>"NO"</formula>
    </cfRule>
  </conditionalFormatting>
  <conditionalFormatting sqref="I26">
    <cfRule type="cellIs" dxfId="21" priority="4" operator="equal">
      <formula>"NO"</formula>
    </cfRule>
  </conditionalFormatting>
  <conditionalFormatting sqref="E29:F29">
    <cfRule type="cellIs" dxfId="20" priority="3" operator="equal">
      <formula>"NO HABIL"</formula>
    </cfRule>
  </conditionalFormatting>
  <conditionalFormatting sqref="C29:D29">
    <cfRule type="cellIs" dxfId="19" priority="2" operator="equal">
      <formula>"NO HABIL"</formula>
    </cfRule>
  </conditionalFormatting>
  <conditionalFormatting sqref="G29:H29">
    <cfRule type="cellIs" dxfId="18" priority="1" operator="equal">
      <formula>"NO HABIL"</formula>
    </cfRule>
  </conditionalFormatting>
  <pageMargins left="0.59055118110236227" right="0.59055118110236227" top="0.59055118110236227" bottom="0.59055118110236227" header="0.31496062992125984" footer="0.31496062992125984"/>
  <pageSetup scale="3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topLeftCell="B1" zoomScale="90" zoomScaleNormal="90" workbookViewId="0">
      <selection activeCell="O3" sqref="O3"/>
    </sheetView>
  </sheetViews>
  <sheetFormatPr baseColWidth="10" defaultRowHeight="15" x14ac:dyDescent="0.25"/>
  <cols>
    <col min="1" max="2" width="20.7109375" style="28" customWidth="1"/>
    <col min="3" max="3" width="2.7109375" style="28" customWidth="1"/>
    <col min="4" max="4" width="20.7109375" style="28" customWidth="1"/>
    <col min="5" max="5" width="2.7109375" style="28" customWidth="1"/>
    <col min="6" max="6" width="8.7109375" style="28" customWidth="1"/>
    <col min="7" max="8" width="20.7109375" style="28" customWidth="1"/>
    <col min="9" max="9" width="3.28515625" style="29" customWidth="1"/>
    <col min="10" max="10" width="8.7109375" style="28" customWidth="1"/>
    <col min="11" max="12" width="20.7109375" style="28" customWidth="1"/>
    <col min="13" max="13" width="3.28515625" style="29" customWidth="1"/>
    <col min="14" max="14" width="8.7109375" style="28" customWidth="1"/>
    <col min="15" max="16" width="20.7109375" style="28" customWidth="1"/>
    <col min="17" max="16384" width="11.42578125" style="29"/>
  </cols>
  <sheetData>
    <row r="1" spans="1:16" x14ac:dyDescent="0.25">
      <c r="G1" s="30"/>
      <c r="K1" s="30"/>
      <c r="O1" s="30"/>
    </row>
    <row r="2" spans="1:16" x14ac:dyDescent="0.25">
      <c r="A2" s="162" t="s">
        <v>89</v>
      </c>
      <c r="B2" s="162"/>
      <c r="C2" s="31"/>
      <c r="D2" s="32" t="s">
        <v>90</v>
      </c>
      <c r="E2" s="31"/>
      <c r="F2" s="31"/>
      <c r="G2" s="33">
        <v>2</v>
      </c>
      <c r="H2" s="31"/>
      <c r="J2" s="31"/>
      <c r="K2" s="33">
        <v>3</v>
      </c>
      <c r="L2" s="31"/>
      <c r="N2" s="31"/>
      <c r="O2" s="33">
        <v>4</v>
      </c>
      <c r="P2" s="31"/>
    </row>
    <row r="3" spans="1:16" ht="38.25" x14ac:dyDescent="0.25">
      <c r="A3" s="162"/>
      <c r="B3" s="162"/>
      <c r="C3" s="34"/>
      <c r="D3" s="35" t="s">
        <v>109</v>
      </c>
      <c r="E3" s="34"/>
      <c r="F3" s="34"/>
      <c r="G3" s="36" t="str">
        <f>'[5]VERIFICACION TECNICA'!E10</f>
        <v>CONSORCIO ELEVACIONES</v>
      </c>
      <c r="H3" s="34"/>
      <c r="J3" s="34"/>
      <c r="K3" s="36" t="s">
        <v>57</v>
      </c>
      <c r="L3" s="34"/>
      <c r="N3" s="34"/>
      <c r="O3" s="36" t="str">
        <f>'[5]VERIFICACION TECNICA'!G10</f>
        <v>ELEVECC S.A.S</v>
      </c>
      <c r="P3" s="34"/>
    </row>
    <row r="4" spans="1:16" x14ac:dyDescent="0.25">
      <c r="C4" s="37"/>
      <c r="E4" s="37"/>
      <c r="F4" s="37"/>
      <c r="G4" s="38"/>
      <c r="H4" s="37"/>
      <c r="J4" s="37"/>
      <c r="K4" s="38"/>
      <c r="L4" s="37"/>
      <c r="N4" s="37"/>
      <c r="O4" s="38"/>
      <c r="P4" s="37"/>
    </row>
    <row r="5" spans="1:16" x14ac:dyDescent="0.25">
      <c r="A5" s="39"/>
    </row>
    <row r="6" spans="1:16" x14ac:dyDescent="0.25">
      <c r="A6" s="163" t="s">
        <v>91</v>
      </c>
      <c r="B6" s="164"/>
      <c r="D6" s="40">
        <v>217516981</v>
      </c>
      <c r="F6" s="41" t="s">
        <v>92</v>
      </c>
      <c r="G6" s="42">
        <f>SUM(G10:G11)</f>
        <v>250690988</v>
      </c>
      <c r="H6" s="38"/>
      <c r="J6" s="41" t="s">
        <v>92</v>
      </c>
      <c r="K6" s="42">
        <f>SUM(K10:K11)</f>
        <v>557812685</v>
      </c>
      <c r="L6" s="38"/>
      <c r="N6" s="41" t="s">
        <v>92</v>
      </c>
      <c r="O6" s="42">
        <f>SUM(O10:O11)</f>
        <v>0</v>
      </c>
      <c r="P6" s="38"/>
    </row>
    <row r="7" spans="1:16" x14ac:dyDescent="0.25">
      <c r="A7" s="39"/>
      <c r="B7" s="39"/>
      <c r="D7" s="43"/>
      <c r="G7" s="43"/>
      <c r="H7" s="38"/>
      <c r="K7" s="43"/>
      <c r="L7" s="38"/>
      <c r="O7" s="43"/>
      <c r="P7" s="38"/>
    </row>
    <row r="8" spans="1:16" x14ac:dyDescent="0.25">
      <c r="A8" s="165" t="s">
        <v>93</v>
      </c>
      <c r="B8" s="165"/>
      <c r="D8" s="166">
        <v>0.3</v>
      </c>
      <c r="F8" s="41">
        <v>1</v>
      </c>
      <c r="G8" s="44">
        <v>0.6</v>
      </c>
      <c r="H8" s="38"/>
      <c r="J8" s="41">
        <v>1</v>
      </c>
      <c r="K8" s="44">
        <v>0.7</v>
      </c>
      <c r="L8" s="38" t="s">
        <v>94</v>
      </c>
      <c r="N8" s="41">
        <v>1</v>
      </c>
      <c r="O8" s="44">
        <v>1</v>
      </c>
      <c r="P8" s="38"/>
    </row>
    <row r="9" spans="1:16" x14ac:dyDescent="0.25">
      <c r="A9" s="165"/>
      <c r="B9" s="165"/>
      <c r="D9" s="166"/>
      <c r="F9" s="41">
        <v>2</v>
      </c>
      <c r="G9" s="44">
        <v>0.4</v>
      </c>
      <c r="H9" s="72" t="s">
        <v>102</v>
      </c>
      <c r="J9" s="41">
        <v>2</v>
      </c>
      <c r="K9" s="44">
        <v>0.3</v>
      </c>
      <c r="L9" s="38"/>
      <c r="N9" s="41"/>
      <c r="O9" s="44"/>
      <c r="P9" s="38"/>
    </row>
    <row r="10" spans="1:16" x14ac:dyDescent="0.25">
      <c r="A10" s="165" t="s">
        <v>95</v>
      </c>
      <c r="B10" s="165"/>
      <c r="D10" s="167">
        <f>40%*D6</f>
        <v>87006792.400000006</v>
      </c>
      <c r="F10" s="41" t="s">
        <v>96</v>
      </c>
      <c r="G10" s="42">
        <f>+SUMIF(F$15:F$38,F10,G$15:G$38)</f>
        <v>70529373</v>
      </c>
      <c r="H10" s="38"/>
      <c r="J10" s="41" t="s">
        <v>96</v>
      </c>
      <c r="K10" s="42">
        <f>+SUMIF(J$15:J$38,J10,K$15:K$38)</f>
        <v>557812685</v>
      </c>
      <c r="L10" s="72" t="s">
        <v>102</v>
      </c>
      <c r="N10" s="41" t="s">
        <v>96</v>
      </c>
      <c r="O10" s="42">
        <f>+SUMIF(N$15:N$38,N10,O$15:O$38)</f>
        <v>0</v>
      </c>
      <c r="P10" s="38"/>
    </row>
    <row r="11" spans="1:16" x14ac:dyDescent="0.25">
      <c r="A11" s="165"/>
      <c r="B11" s="165"/>
      <c r="D11" s="167"/>
      <c r="F11" s="41" t="s">
        <v>97</v>
      </c>
      <c r="G11" s="42">
        <f>+SUMIF(F$15:F$38,F11,G$15:G$38)</f>
        <v>180161615</v>
      </c>
      <c r="H11" s="72" t="s">
        <v>102</v>
      </c>
      <c r="J11" s="41" t="s">
        <v>97</v>
      </c>
      <c r="K11" s="42">
        <f>+SUMIF(J$15:J$38,J11,K$15:K$38)</f>
        <v>0</v>
      </c>
      <c r="L11" s="38"/>
      <c r="N11" s="41"/>
      <c r="O11" s="42">
        <f>+SUMIF(N$15:N$38,N11,O$15:O$38)</f>
        <v>0</v>
      </c>
      <c r="P11" s="38"/>
    </row>
    <row r="13" spans="1:16" x14ac:dyDescent="0.25">
      <c r="A13" s="163" t="s">
        <v>98</v>
      </c>
      <c r="B13" s="164" t="s">
        <v>92</v>
      </c>
      <c r="G13" s="45" t="str">
        <f>+IF(G6&gt;=$D6,"CUMPLE","NO CUMPLE")</f>
        <v>CUMPLE</v>
      </c>
      <c r="K13" s="45" t="str">
        <f>+IF(K6&gt;=$D6,"CUMPLE","NO CUMPLE")</f>
        <v>CUMPLE</v>
      </c>
      <c r="O13" s="45" t="str">
        <f>+IF(O6&gt;=$D6,"CUMPLE","NO CUMPLE")</f>
        <v>NO CUMPLE</v>
      </c>
    </row>
    <row r="14" spans="1:16" x14ac:dyDescent="0.25">
      <c r="A14" s="39"/>
    </row>
    <row r="15" spans="1:16" x14ac:dyDescent="0.25">
      <c r="A15" s="46" t="s">
        <v>99</v>
      </c>
      <c r="B15" s="47"/>
      <c r="F15" s="48"/>
      <c r="G15" s="49" t="s">
        <v>99</v>
      </c>
      <c r="H15" s="50"/>
      <c r="J15" s="48"/>
      <c r="K15" s="49" t="s">
        <v>99</v>
      </c>
      <c r="L15" s="50"/>
      <c r="N15" s="48"/>
      <c r="O15" s="49" t="s">
        <v>99</v>
      </c>
      <c r="P15" s="50"/>
    </row>
    <row r="16" spans="1:16" x14ac:dyDescent="0.25">
      <c r="A16" s="51"/>
      <c r="B16" s="52"/>
      <c r="F16" s="53"/>
      <c r="G16" s="54"/>
      <c r="H16" s="55"/>
      <c r="J16" s="53"/>
      <c r="K16" s="54"/>
      <c r="L16" s="55"/>
      <c r="N16" s="53"/>
      <c r="O16" s="54"/>
      <c r="P16" s="55"/>
    </row>
    <row r="17" spans="1:16" x14ac:dyDescent="0.25">
      <c r="A17" s="51" t="s">
        <v>100</v>
      </c>
      <c r="B17" s="52"/>
      <c r="F17" s="56" t="s">
        <v>101</v>
      </c>
      <c r="G17" s="57">
        <f>18750000+47850000</f>
        <v>66600000</v>
      </c>
      <c r="H17" s="58" t="s">
        <v>102</v>
      </c>
      <c r="J17" s="56" t="s">
        <v>101</v>
      </c>
      <c r="K17" s="57">
        <v>9750000</v>
      </c>
      <c r="L17" s="58" t="s">
        <v>102</v>
      </c>
      <c r="N17" s="56" t="s">
        <v>101</v>
      </c>
      <c r="O17" s="57">
        <v>80000000</v>
      </c>
      <c r="P17" s="58" t="s">
        <v>119</v>
      </c>
    </row>
    <row r="18" spans="1:16" ht="15" customHeight="1" x14ac:dyDescent="0.25">
      <c r="A18" s="51" t="s">
        <v>103</v>
      </c>
      <c r="B18" s="52"/>
      <c r="F18" s="53"/>
      <c r="G18" s="54">
        <v>2017</v>
      </c>
      <c r="H18" s="168" t="s">
        <v>104</v>
      </c>
      <c r="J18" s="53"/>
      <c r="K18" s="54">
        <v>1986</v>
      </c>
      <c r="L18" s="168" t="s">
        <v>104</v>
      </c>
      <c r="N18" s="53"/>
      <c r="O18" s="54">
        <v>2018</v>
      </c>
      <c r="P18" s="168" t="s">
        <v>105</v>
      </c>
    </row>
    <row r="19" spans="1:16" x14ac:dyDescent="0.25">
      <c r="A19" s="59" t="s">
        <v>106</v>
      </c>
      <c r="B19" s="52"/>
      <c r="F19" s="60">
        <v>1</v>
      </c>
      <c r="G19" s="61">
        <v>1</v>
      </c>
      <c r="H19" s="168"/>
      <c r="J19" s="60">
        <v>1</v>
      </c>
      <c r="K19" s="61">
        <v>1</v>
      </c>
      <c r="L19" s="168"/>
      <c r="N19" s="60">
        <v>1</v>
      </c>
      <c r="O19" s="61">
        <v>0</v>
      </c>
      <c r="P19" s="168"/>
    </row>
    <row r="20" spans="1:16" x14ac:dyDescent="0.25">
      <c r="A20" s="59"/>
      <c r="B20" s="52"/>
      <c r="F20" s="53"/>
      <c r="G20" s="61"/>
      <c r="H20" s="168"/>
      <c r="J20" s="53"/>
      <c r="K20" s="61"/>
      <c r="L20" s="168"/>
      <c r="N20" s="53"/>
      <c r="O20" s="61"/>
      <c r="P20" s="168"/>
    </row>
    <row r="21" spans="1:16" x14ac:dyDescent="0.25">
      <c r="A21" s="59"/>
      <c r="B21" s="52"/>
      <c r="F21" s="53"/>
      <c r="G21" s="61"/>
      <c r="H21" s="168"/>
      <c r="J21" s="53"/>
      <c r="K21" s="61"/>
      <c r="L21" s="168"/>
      <c r="N21" s="53"/>
      <c r="O21" s="61"/>
      <c r="P21" s="168"/>
    </row>
    <row r="22" spans="1:16" x14ac:dyDescent="0.25">
      <c r="A22" s="59"/>
      <c r="B22" s="52"/>
      <c r="F22" s="53"/>
      <c r="G22" s="61"/>
      <c r="H22" s="168"/>
      <c r="J22" s="53"/>
      <c r="K22" s="61"/>
      <c r="L22" s="168"/>
      <c r="N22" s="53"/>
      <c r="O22" s="61"/>
      <c r="P22" s="168"/>
    </row>
    <row r="23" spans="1:16" x14ac:dyDescent="0.25">
      <c r="A23" s="59"/>
      <c r="B23" s="52"/>
      <c r="F23" s="53"/>
      <c r="G23" s="61"/>
      <c r="H23" s="168"/>
      <c r="J23" s="53"/>
      <c r="K23" s="61"/>
      <c r="L23" s="168"/>
      <c r="N23" s="53"/>
      <c r="O23" s="61"/>
      <c r="P23" s="168"/>
    </row>
    <row r="24" spans="1:16" x14ac:dyDescent="0.25">
      <c r="A24" s="51"/>
      <c r="B24" s="52"/>
      <c r="F24" s="53"/>
      <c r="G24" s="61"/>
      <c r="H24" s="168"/>
      <c r="J24" s="53"/>
      <c r="K24" s="61"/>
      <c r="L24" s="168"/>
      <c r="N24" s="53"/>
      <c r="O24" s="61"/>
      <c r="P24" s="168"/>
    </row>
    <row r="25" spans="1:16" x14ac:dyDescent="0.25">
      <c r="A25" s="62" t="s">
        <v>107</v>
      </c>
      <c r="B25" s="63"/>
      <c r="F25" s="64" t="s">
        <v>96</v>
      </c>
      <c r="G25" s="65">
        <f>+ROUND(G17*G19*$B$74/(LOOKUP(G18,$A$42:$A$74,$B$42:$B$74)),0)</f>
        <v>70529373</v>
      </c>
      <c r="H25" s="66">
        <f>+ROUND(G25/$B$74,2)</f>
        <v>90.28</v>
      </c>
      <c r="J25" s="64" t="s">
        <v>96</v>
      </c>
      <c r="K25" s="65">
        <f>+ROUND(K17*K19*$B$74/(LOOKUP(K18,$A$42:$A$74,$B$42:$B$74)),0)</f>
        <v>453102701</v>
      </c>
      <c r="L25" s="66">
        <f>+ROUND(K25/$B$74,2)</f>
        <v>579.98</v>
      </c>
      <c r="N25" s="64" t="s">
        <v>96</v>
      </c>
      <c r="O25" s="65">
        <f>+ROUND(O17*O19*$B$74/(LOOKUP(O18,$A$42:$A$74,$B$42:$B$74)),0)</f>
        <v>0</v>
      </c>
      <c r="P25" s="66">
        <f>+ROUND(O25/$B$74,2)</f>
        <v>0</v>
      </c>
    </row>
    <row r="27" spans="1:16" x14ac:dyDescent="0.25">
      <c r="A27" s="46" t="s">
        <v>108</v>
      </c>
      <c r="B27" s="47"/>
      <c r="F27" s="48"/>
      <c r="G27" s="49" t="s">
        <v>108</v>
      </c>
      <c r="H27" s="50"/>
      <c r="J27" s="48"/>
      <c r="K27" s="49" t="s">
        <v>108</v>
      </c>
      <c r="L27" s="50"/>
      <c r="N27" s="48"/>
      <c r="O27" s="49" t="s">
        <v>108</v>
      </c>
      <c r="P27" s="50"/>
    </row>
    <row r="28" spans="1:16" x14ac:dyDescent="0.25">
      <c r="A28" s="51"/>
      <c r="B28" s="52"/>
      <c r="F28" s="53"/>
      <c r="G28" s="54"/>
      <c r="H28" s="55"/>
      <c r="J28" s="53"/>
      <c r="K28" s="54"/>
      <c r="L28" s="55"/>
      <c r="N28" s="53"/>
      <c r="O28" s="54"/>
      <c r="P28" s="55"/>
    </row>
    <row r="29" spans="1:16" ht="15" customHeight="1" x14ac:dyDescent="0.25">
      <c r="A29" s="51" t="s">
        <v>100</v>
      </c>
      <c r="B29" s="52"/>
      <c r="F29" s="56" t="s">
        <v>101</v>
      </c>
      <c r="G29" s="57">
        <f>((70851414.2*1.28+227299100))</f>
        <v>317988910.176</v>
      </c>
      <c r="H29" s="58" t="s">
        <v>102</v>
      </c>
      <c r="J29" s="56" t="s">
        <v>101</v>
      </c>
      <c r="K29" s="57">
        <f>20730067+20248766+14289968+3944503+1980001+4972422+4427572+2544198+25206800+20730067+23849890+12258348+1980001+6629896+4427572+2544198+14050980</f>
        <v>184815249</v>
      </c>
      <c r="L29" s="58"/>
      <c r="N29" s="56" t="s">
        <v>101</v>
      </c>
      <c r="O29" s="57">
        <v>0</v>
      </c>
      <c r="P29" s="58" t="s">
        <v>119</v>
      </c>
    </row>
    <row r="30" spans="1:16" ht="15" customHeight="1" x14ac:dyDescent="0.25">
      <c r="A30" s="51" t="s">
        <v>103</v>
      </c>
      <c r="B30" s="52"/>
      <c r="F30" s="53"/>
      <c r="G30" s="54">
        <v>2016</v>
      </c>
      <c r="H30" s="168" t="s">
        <v>104</v>
      </c>
      <c r="J30" s="53"/>
      <c r="K30" s="54">
        <v>2016</v>
      </c>
      <c r="L30" s="168" t="s">
        <v>104</v>
      </c>
      <c r="N30" s="53"/>
      <c r="O30" s="54">
        <v>2016</v>
      </c>
      <c r="P30" s="168" t="s">
        <v>105</v>
      </c>
    </row>
    <row r="31" spans="1:16" x14ac:dyDescent="0.25">
      <c r="A31" s="59" t="s">
        <v>106</v>
      </c>
      <c r="B31" s="52"/>
      <c r="F31" s="60">
        <v>0.5</v>
      </c>
      <c r="G31" s="61">
        <v>0.5</v>
      </c>
      <c r="H31" s="168"/>
      <c r="J31" s="60">
        <v>0.5</v>
      </c>
      <c r="K31" s="61">
        <v>0.5</v>
      </c>
      <c r="L31" s="168"/>
      <c r="N31" s="60">
        <v>1</v>
      </c>
      <c r="O31" s="61">
        <v>0</v>
      </c>
      <c r="P31" s="168"/>
    </row>
    <row r="32" spans="1:16" ht="20.100000000000001" customHeight="1" x14ac:dyDescent="0.25">
      <c r="A32" s="59"/>
      <c r="B32" s="52"/>
      <c r="F32" s="53"/>
      <c r="G32" s="61"/>
      <c r="H32" s="168"/>
      <c r="J32" s="53"/>
      <c r="K32" s="61"/>
      <c r="L32" s="168"/>
      <c r="N32" s="53"/>
      <c r="O32" s="61"/>
      <c r="P32" s="168"/>
    </row>
    <row r="33" spans="1:16" ht="20.100000000000001" customHeight="1" x14ac:dyDescent="0.25">
      <c r="A33" s="59"/>
      <c r="B33" s="52"/>
      <c r="F33" s="53"/>
      <c r="G33" s="61"/>
      <c r="H33" s="168"/>
      <c r="J33" s="53"/>
      <c r="K33" s="61"/>
      <c r="L33" s="168"/>
      <c r="N33" s="53"/>
      <c r="O33" s="61"/>
      <c r="P33" s="168"/>
    </row>
    <row r="34" spans="1:16" ht="20.100000000000001" customHeight="1" x14ac:dyDescent="0.25">
      <c r="A34" s="59"/>
      <c r="B34" s="52"/>
      <c r="F34" s="53"/>
      <c r="G34" s="61"/>
      <c r="H34" s="168"/>
      <c r="J34" s="53"/>
      <c r="K34" s="61"/>
      <c r="L34" s="168"/>
      <c r="N34" s="53"/>
      <c r="O34" s="61"/>
      <c r="P34" s="168"/>
    </row>
    <row r="35" spans="1:16" ht="20.100000000000001" customHeight="1" x14ac:dyDescent="0.25">
      <c r="A35" s="59"/>
      <c r="B35" s="52"/>
      <c r="F35" s="53"/>
      <c r="G35" s="61"/>
      <c r="H35" s="168"/>
      <c r="J35" s="53"/>
      <c r="K35" s="61"/>
      <c r="L35" s="168"/>
      <c r="N35" s="53"/>
      <c r="O35" s="61"/>
      <c r="P35" s="168"/>
    </row>
    <row r="36" spans="1:16" ht="20.100000000000001" customHeight="1" x14ac:dyDescent="0.25">
      <c r="A36" s="51"/>
      <c r="B36" s="52"/>
      <c r="F36" s="53"/>
      <c r="G36" s="61"/>
      <c r="H36" s="168"/>
      <c r="J36" s="53"/>
      <c r="K36" s="61"/>
      <c r="L36" s="168"/>
      <c r="N36" s="53"/>
      <c r="O36" s="61"/>
      <c r="P36" s="168"/>
    </row>
    <row r="37" spans="1:16" x14ac:dyDescent="0.25">
      <c r="A37" s="62" t="s">
        <v>107</v>
      </c>
      <c r="B37" s="63"/>
      <c r="F37" s="64" t="s">
        <v>97</v>
      </c>
      <c r="G37" s="65">
        <f>+ROUND(G29*G31*$B$74/(LOOKUP(G30,$A$42:$A$74,$B$42:$B$74)),0)</f>
        <v>180161615</v>
      </c>
      <c r="H37" s="66">
        <f>+ROUND(G37/$B$74,2)</f>
        <v>230.61</v>
      </c>
      <c r="J37" s="64" t="s">
        <v>96</v>
      </c>
      <c r="K37" s="65">
        <f>+ROUND(K29*K31*$B$74/(LOOKUP(K30,$A$42:$A$74,$B$42:$B$74)),0)</f>
        <v>104709984</v>
      </c>
      <c r="L37" s="66">
        <f>+ROUND(K37/$B$74,2)</f>
        <v>134.03</v>
      </c>
      <c r="N37" s="64" t="s">
        <v>96</v>
      </c>
      <c r="O37" s="65">
        <f>+ROUND(O29*O31*$B$74/(LOOKUP(O30,$A$42:$A$74,$B$42:$B$74)),0)</f>
        <v>0</v>
      </c>
      <c r="P37" s="66">
        <f>+ROUND(O37/$B$74,2)</f>
        <v>0</v>
      </c>
    </row>
    <row r="42" spans="1:16" ht="15.75" x14ac:dyDescent="0.25">
      <c r="A42" s="67">
        <v>1986</v>
      </c>
      <c r="B42" s="68">
        <v>16811</v>
      </c>
    </row>
    <row r="43" spans="1:16" ht="15.75" x14ac:dyDescent="0.25">
      <c r="A43" s="67">
        <v>1987</v>
      </c>
      <c r="B43" s="68">
        <v>20510</v>
      </c>
    </row>
    <row r="44" spans="1:16" ht="15.75" x14ac:dyDescent="0.25">
      <c r="A44" s="67">
        <v>1988</v>
      </c>
      <c r="B44" s="68">
        <v>25637</v>
      </c>
    </row>
    <row r="45" spans="1:16" ht="15.75" x14ac:dyDescent="0.25">
      <c r="A45" s="67">
        <v>1989</v>
      </c>
      <c r="B45" s="68">
        <v>32560</v>
      </c>
    </row>
    <row r="46" spans="1:16" ht="15.75" x14ac:dyDescent="0.25">
      <c r="A46" s="67">
        <v>1990</v>
      </c>
      <c r="B46" s="68">
        <v>41025</v>
      </c>
    </row>
    <row r="47" spans="1:16" ht="15.75" x14ac:dyDescent="0.25">
      <c r="A47" s="67">
        <v>1991</v>
      </c>
      <c r="B47" s="68">
        <v>51716</v>
      </c>
    </row>
    <row r="48" spans="1:16" ht="15.75" x14ac:dyDescent="0.25">
      <c r="A48" s="67">
        <v>1992</v>
      </c>
      <c r="B48" s="68">
        <v>65190</v>
      </c>
    </row>
    <row r="49" spans="1:2" ht="15.75" x14ac:dyDescent="0.25">
      <c r="A49" s="67">
        <v>1993</v>
      </c>
      <c r="B49" s="68">
        <v>81510</v>
      </c>
    </row>
    <row r="50" spans="1:2" ht="15.75" x14ac:dyDescent="0.25">
      <c r="A50" s="67">
        <v>1994</v>
      </c>
      <c r="B50" s="68">
        <v>98700</v>
      </c>
    </row>
    <row r="51" spans="1:2" ht="15.75" x14ac:dyDescent="0.25">
      <c r="A51" s="67">
        <v>1995</v>
      </c>
      <c r="B51" s="68">
        <v>118934</v>
      </c>
    </row>
    <row r="52" spans="1:2" ht="15.75" x14ac:dyDescent="0.25">
      <c r="A52" s="67">
        <v>1996</v>
      </c>
      <c r="B52" s="68">
        <v>142125</v>
      </c>
    </row>
    <row r="53" spans="1:2" ht="15.75" x14ac:dyDescent="0.25">
      <c r="A53" s="67">
        <v>1997</v>
      </c>
      <c r="B53" s="69">
        <v>172005</v>
      </c>
    </row>
    <row r="54" spans="1:2" ht="15.75" x14ac:dyDescent="0.25">
      <c r="A54" s="67">
        <v>1998</v>
      </c>
      <c r="B54" s="69">
        <v>203826</v>
      </c>
    </row>
    <row r="55" spans="1:2" ht="15.75" x14ac:dyDescent="0.25">
      <c r="A55" s="67">
        <v>1999</v>
      </c>
      <c r="B55" s="68">
        <v>236460</v>
      </c>
    </row>
    <row r="56" spans="1:2" ht="15.75" x14ac:dyDescent="0.25">
      <c r="A56" s="67">
        <v>2000</v>
      </c>
      <c r="B56" s="70">
        <v>260100</v>
      </c>
    </row>
    <row r="57" spans="1:2" ht="15.75" x14ac:dyDescent="0.25">
      <c r="A57" s="67">
        <v>2001</v>
      </c>
      <c r="B57" s="70">
        <v>286000</v>
      </c>
    </row>
    <row r="58" spans="1:2" ht="15.75" x14ac:dyDescent="0.25">
      <c r="A58" s="67">
        <v>2002</v>
      </c>
      <c r="B58" s="70">
        <v>309000</v>
      </c>
    </row>
    <row r="59" spans="1:2" ht="15.75" x14ac:dyDescent="0.25">
      <c r="A59" s="67">
        <v>2003</v>
      </c>
      <c r="B59" s="70">
        <v>332000</v>
      </c>
    </row>
    <row r="60" spans="1:2" ht="15.75" x14ac:dyDescent="0.25">
      <c r="A60" s="67">
        <v>2004</v>
      </c>
      <c r="B60" s="70">
        <v>358000</v>
      </c>
    </row>
    <row r="61" spans="1:2" ht="15.75" x14ac:dyDescent="0.25">
      <c r="A61" s="67">
        <v>2005</v>
      </c>
      <c r="B61" s="70">
        <v>381500</v>
      </c>
    </row>
    <row r="62" spans="1:2" ht="15.75" x14ac:dyDescent="0.25">
      <c r="A62" s="67">
        <v>2006</v>
      </c>
      <c r="B62" s="70">
        <v>408000</v>
      </c>
    </row>
    <row r="63" spans="1:2" ht="15.75" x14ac:dyDescent="0.25">
      <c r="A63" s="67">
        <v>2007</v>
      </c>
      <c r="B63" s="70">
        <v>433700</v>
      </c>
    </row>
    <row r="64" spans="1:2" ht="15.75" x14ac:dyDescent="0.25">
      <c r="A64" s="67">
        <v>2008</v>
      </c>
      <c r="B64" s="70">
        <v>461500</v>
      </c>
    </row>
    <row r="65" spans="1:2" ht="15.75" x14ac:dyDescent="0.25">
      <c r="A65" s="67">
        <v>2009</v>
      </c>
      <c r="B65" s="70">
        <v>496900</v>
      </c>
    </row>
    <row r="66" spans="1:2" ht="15.75" x14ac:dyDescent="0.25">
      <c r="A66" s="67">
        <v>2010</v>
      </c>
      <c r="B66" s="70">
        <v>515000</v>
      </c>
    </row>
    <row r="67" spans="1:2" ht="15.75" x14ac:dyDescent="0.25">
      <c r="A67" s="67">
        <v>2011</v>
      </c>
      <c r="B67" s="70">
        <v>535600</v>
      </c>
    </row>
    <row r="68" spans="1:2" ht="15.75" x14ac:dyDescent="0.25">
      <c r="A68" s="67">
        <v>2012</v>
      </c>
      <c r="B68" s="70">
        <v>566700</v>
      </c>
    </row>
    <row r="69" spans="1:2" ht="15.75" x14ac:dyDescent="0.25">
      <c r="A69" s="67">
        <v>2013</v>
      </c>
      <c r="B69" s="70">
        <v>589500</v>
      </c>
    </row>
    <row r="70" spans="1:2" ht="15.75" x14ac:dyDescent="0.25">
      <c r="A70" s="67">
        <v>2014</v>
      </c>
      <c r="B70" s="70">
        <v>616000</v>
      </c>
    </row>
    <row r="71" spans="1:2" ht="15.75" x14ac:dyDescent="0.25">
      <c r="A71" s="67">
        <v>2015</v>
      </c>
      <c r="B71" s="70">
        <v>644350</v>
      </c>
    </row>
    <row r="72" spans="1:2" ht="15.75" x14ac:dyDescent="0.25">
      <c r="A72" s="67">
        <v>2016</v>
      </c>
      <c r="B72" s="70">
        <v>689454</v>
      </c>
    </row>
    <row r="73" spans="1:2" ht="15.75" x14ac:dyDescent="0.25">
      <c r="A73" s="67">
        <v>2017</v>
      </c>
      <c r="B73" s="71">
        <v>737717</v>
      </c>
    </row>
    <row r="74" spans="1:2" ht="15.75" x14ac:dyDescent="0.25">
      <c r="A74" s="67">
        <v>2018</v>
      </c>
      <c r="B74" s="71">
        <v>781242</v>
      </c>
    </row>
  </sheetData>
  <mergeCells count="13">
    <mergeCell ref="A13:B13"/>
    <mergeCell ref="L18:L24"/>
    <mergeCell ref="H18:H24"/>
    <mergeCell ref="P18:P24"/>
    <mergeCell ref="L30:L36"/>
    <mergeCell ref="H30:H36"/>
    <mergeCell ref="P30:P36"/>
    <mergeCell ref="A2:B3"/>
    <mergeCell ref="A6:B6"/>
    <mergeCell ref="A8:B9"/>
    <mergeCell ref="D8:D9"/>
    <mergeCell ref="A10:B11"/>
    <mergeCell ref="D10:D11"/>
  </mergeCells>
  <conditionalFormatting sqref="L6:L7">
    <cfRule type="cellIs" dxfId="17" priority="18" operator="equal">
      <formula>"NO CUMPLE"</formula>
    </cfRule>
  </conditionalFormatting>
  <conditionalFormatting sqref="L11">
    <cfRule type="cellIs" dxfId="16" priority="17" operator="equal">
      <formula>"NO CUMPLE"</formula>
    </cfRule>
  </conditionalFormatting>
  <conditionalFormatting sqref="L8:L9">
    <cfRule type="cellIs" dxfId="15" priority="16" operator="equal">
      <formula>"NO CUMPLE"</formula>
    </cfRule>
  </conditionalFormatting>
  <conditionalFormatting sqref="K13">
    <cfRule type="cellIs" dxfId="14" priority="14" operator="equal">
      <formula>"NO CUMPLE"</formula>
    </cfRule>
    <cfRule type="cellIs" dxfId="13" priority="15" operator="equal">
      <formula>"CUMPLE"</formula>
    </cfRule>
  </conditionalFormatting>
  <conditionalFormatting sqref="H6:H7">
    <cfRule type="cellIs" dxfId="12" priority="13" operator="equal">
      <formula>"NO CUMPLE"</formula>
    </cfRule>
  </conditionalFormatting>
  <conditionalFormatting sqref="H11">
    <cfRule type="cellIs" dxfId="11" priority="12" operator="equal">
      <formula>"NO CUMPLE"</formula>
    </cfRule>
  </conditionalFormatting>
  <conditionalFormatting sqref="H8:H9">
    <cfRule type="cellIs" dxfId="10" priority="11" operator="equal">
      <formula>"NO CUMPLE"</formula>
    </cfRule>
  </conditionalFormatting>
  <conditionalFormatting sqref="G13">
    <cfRule type="cellIs" dxfId="9" priority="9" operator="equal">
      <formula>"NO CUMPLE"</formula>
    </cfRule>
    <cfRule type="cellIs" dxfId="8" priority="10" operator="equal">
      <formula>"CUMPLE"</formula>
    </cfRule>
  </conditionalFormatting>
  <conditionalFormatting sqref="P6:P7">
    <cfRule type="cellIs" dxfId="7" priority="8" operator="equal">
      <formula>"NO CUMPLE"</formula>
    </cfRule>
  </conditionalFormatting>
  <conditionalFormatting sqref="P11">
    <cfRule type="cellIs" dxfId="6" priority="7" operator="equal">
      <formula>"NO CUMPLE"</formula>
    </cfRule>
  </conditionalFormatting>
  <conditionalFormatting sqref="P8:P9">
    <cfRule type="cellIs" dxfId="5" priority="6" operator="equal">
      <formula>"NO CUMPLE"</formula>
    </cfRule>
  </conditionalFormatting>
  <conditionalFormatting sqref="O13">
    <cfRule type="cellIs" dxfId="4" priority="4" operator="equal">
      <formula>"NO CUMPLE"</formula>
    </cfRule>
    <cfRule type="cellIs" dxfId="3" priority="5" operator="equal">
      <formula>"CUMPLE"</formula>
    </cfRule>
  </conditionalFormatting>
  <conditionalFormatting sqref="L10">
    <cfRule type="cellIs" dxfId="2" priority="3" operator="equal">
      <formula>"NO CUMPLE"</formula>
    </cfRule>
  </conditionalFormatting>
  <conditionalFormatting sqref="H10">
    <cfRule type="cellIs" dxfId="1" priority="2" operator="equal">
      <formula>"NO CUMPLE"</formula>
    </cfRule>
  </conditionalFormatting>
  <conditionalFormatting sqref="P10">
    <cfRule type="cellIs" dxfId="0" priority="1" operator="equal">
      <formula>"NO CUMPLE"</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VERIFICACION JURIDICA</vt:lpstr>
      <vt:lpstr>VERIFICACIÓN FINANCIERA</vt:lpstr>
      <vt:lpstr>VERIFICACION TECNICA</vt:lpstr>
      <vt:lpstr>VTE</vt:lpstr>
      <vt:lpstr>'VERIFICACION JURIDICA'!Área_de_impresión</vt:lpstr>
      <vt:lpstr>'VERIFICACION TECNICA'!Área_de_impresión</vt:lpstr>
      <vt:lpstr>'VERIFICACION TECNICA'!formula</vt:lpstr>
      <vt:lpstr>'VERIFICACION JURIDICA'!Títulos_a_imprimir</vt:lpstr>
      <vt:lpstr>'VERIFICACION TECNICA'!Títulos_a_imprimir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2018-05-30T14:31:30Z</cp:lastPrinted>
  <dcterms:created xsi:type="dcterms:W3CDTF">2004-10-11T16:27:06Z</dcterms:created>
  <dcterms:modified xsi:type="dcterms:W3CDTF">2018-12-26T21:36:20Z</dcterms:modified>
</cp:coreProperties>
</file>